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" sheetId="1" state="visible" r:id="rId2"/>
    <sheet name="Feb" sheetId="2" state="visible" r:id="rId3"/>
    <sheet name="Mar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" sheetId="8" state="visible" r:id="rId9"/>
    <sheet name="Sep" sheetId="9" state="visible" r:id="rId10"/>
    <sheet name="Oct" sheetId="10" state="visible" r:id="rId11"/>
    <sheet name="Nov" sheetId="11" state="visible" r:id="rId12"/>
    <sheet name="Dec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N181" authorId="0">
      <text>
        <r>
          <rPr>
            <sz val="11"/>
            <color rgb="FF000000"/>
            <rFont val="Calibri"/>
            <family val="2"/>
            <charset val="1"/>
          </rPr>
          <t xml:space="preserve">ops.e:
</t>
        </r>
        <r>
          <rPr>
            <sz val="9"/>
            <color rgb="FF000000"/>
            <rFont val="Tahoma"/>
            <family val="2"/>
            <charset val="1"/>
          </rPr>
          <t xml:space="preserve">assumed due to problem of GC of OGDCL.</t>
        </r>
      </text>
    </comment>
    <comment ref="BN216" authorId="0">
      <text>
        <r>
          <rPr>
            <sz val="11"/>
            <color rgb="FF000000"/>
            <rFont val="Calibri"/>
            <family val="2"/>
            <charset val="1"/>
          </rPr>
          <t xml:space="preserve">ops.e:
</t>
        </r>
        <r>
          <rPr>
            <sz val="9"/>
            <color rgb="FF000000"/>
            <rFont val="Tahoma"/>
            <family val="2"/>
            <charset val="1"/>
          </rPr>
          <t xml:space="preserve">assumed due to problem of GC of OGDCL.</t>
        </r>
      </text>
    </comment>
    <comment ref="BN244" authorId="0">
      <text>
        <r>
          <rPr>
            <sz val="11"/>
            <color rgb="FF000000"/>
            <rFont val="Calibri"/>
            <family val="2"/>
            <charset val="1"/>
          </rPr>
          <t xml:space="preserve">ops.e:
</t>
        </r>
        <r>
          <rPr>
            <sz val="9"/>
            <color rgb="FF000000"/>
            <rFont val="Tahoma"/>
            <family val="2"/>
            <charset val="1"/>
          </rPr>
          <t xml:space="preserve">assumed due to problem of GC of OGDCL.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N34" authorId="0">
      <text>
        <r>
          <rPr>
            <sz val="11"/>
            <color rgb="FF000000"/>
            <rFont val="Calibri"/>
            <family val="2"/>
            <charset val="1"/>
          </rPr>
          <t xml:space="preserve">ops.e:
</t>
        </r>
        <r>
          <rPr>
            <sz val="9"/>
            <color rgb="FF000000"/>
            <rFont val="Tahoma"/>
            <family val="2"/>
            <charset val="1"/>
          </rPr>
          <t xml:space="preserve">assumed due to problem of GC of OGDCL.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N6" authorId="0">
      <text>
        <r>
          <rPr>
            <sz val="11"/>
            <color rgb="FF000000"/>
            <rFont val="Calibri"/>
            <family val="2"/>
            <charset val="1"/>
          </rPr>
          <t xml:space="preserve">ops.e:
</t>
        </r>
        <r>
          <rPr>
            <sz val="9"/>
            <color rgb="FF000000"/>
            <rFont val="Tahoma"/>
            <family val="2"/>
            <charset val="1"/>
          </rPr>
          <t xml:space="preserve">assumed due to problem of GC of OGDCL.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N6" authorId="0">
      <text>
        <r>
          <rPr>
            <sz val="11"/>
            <color rgb="FF000000"/>
            <rFont val="Calibri"/>
            <family val="2"/>
            <charset val="1"/>
          </rPr>
          <t xml:space="preserve">ops.e:
</t>
        </r>
        <r>
          <rPr>
            <sz val="9"/>
            <color rgb="FF000000"/>
            <rFont val="Tahoma"/>
            <family val="2"/>
            <charset val="1"/>
          </rPr>
          <t xml:space="preserve">assumed due to problem of GC of OGDCL.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N6" authorId="0">
      <text>
        <r>
          <rPr>
            <sz val="11"/>
            <color rgb="FF000000"/>
            <rFont val="Calibri"/>
            <family val="2"/>
            <charset val="1"/>
          </rPr>
          <t xml:space="preserve">ops.e:
</t>
        </r>
        <r>
          <rPr>
            <sz val="9"/>
            <color rgb="FF000000"/>
            <rFont val="Tahoma"/>
            <family val="2"/>
            <charset val="1"/>
          </rPr>
          <t xml:space="preserve">assumed due to problem of GC of OGDCL.</t>
        </r>
      </text>
    </comment>
  </commentList>
</comments>
</file>

<file path=xl/sharedStrings.xml><?xml version="1.0" encoding="utf-8"?>
<sst xmlns="http://schemas.openxmlformats.org/spreadsheetml/2006/main" count="2429" uniqueCount="339">
  <si>
    <t xml:space="preserve">Monthly Operational Returns Kabirwala</t>
  </si>
  <si>
    <t xml:space="preserve">Date </t>
  </si>
  <si>
    <t xml:space="preserve">Site Avg. Ambient Temp.F</t>
  </si>
  <si>
    <t xml:space="preserve">Site Avg. Relative Humidty %</t>
  </si>
  <si>
    <t xml:space="preserve">Site Avg. Ambient Wetbulb Temp.F</t>
  </si>
  <si>
    <t xml:space="preserve">Site Ambient Temp</t>
  </si>
  <si>
    <t xml:space="preserve">Base load hours</t>
  </si>
  <si>
    <t xml:space="preserve">Standby hours</t>
  </si>
  <si>
    <t xml:space="preserve">Plant ambient corrected Max Load</t>
  </si>
  <si>
    <t xml:space="preserve"> Corrected Plant Capacity</t>
  </si>
  <si>
    <t xml:space="preserve">Ambient Corrected Daclared Avail'y (MWH)</t>
  </si>
  <si>
    <t xml:space="preserve">Plant WAPDA Dispatch (MWH)</t>
  </si>
  <si>
    <t xml:space="preserve">Net Plant Export (MWH)</t>
  </si>
  <si>
    <t xml:space="preserve">Gross Generation</t>
  </si>
  <si>
    <t xml:space="preserve">CT1 Average Cap (MW)</t>
  </si>
  <si>
    <t xml:space="preserve">CT1 Unavail minutes</t>
  </si>
  <si>
    <t xml:space="preserve">CT2 Average Cap (MW)</t>
  </si>
  <si>
    <t xml:space="preserve">CT2 Unavail minutes</t>
  </si>
  <si>
    <t xml:space="preserve">ST Average Cap (MW)</t>
  </si>
  <si>
    <t xml:space="preserve">ST Unavail minutes</t>
  </si>
  <si>
    <t xml:space="preserve">Plant Aux Load including Colony Load MWH</t>
  </si>
  <si>
    <r>
      <rPr>
        <sz val="8"/>
        <rFont val="Arial"/>
        <family val="2"/>
        <charset val="1"/>
      </rPr>
      <t xml:space="preserve">Differenece</t>
    </r>
    <r>
      <rPr>
        <sz val="10"/>
        <rFont val="Arial"/>
        <family val="2"/>
        <charset val="1"/>
      </rPr>
      <t xml:space="preserve"> (+/-) MW</t>
    </r>
  </si>
  <si>
    <t xml:space="preserve">Maximum Daily Generation</t>
  </si>
  <si>
    <t xml:space="preserve">Daily Load Factor</t>
  </si>
  <si>
    <t xml:space="preserve">Avg. Corrected Plant Capacity</t>
  </si>
  <si>
    <t xml:space="preserve">Plant Capacity Factor</t>
  </si>
  <si>
    <t xml:space="preserve">Plant Availability  Factor</t>
  </si>
  <si>
    <t xml:space="preserve">Equivalent Plant Availability</t>
  </si>
  <si>
    <t xml:space="preserve">LBtu gas flow (mmscf/day)</t>
  </si>
  <si>
    <r>
      <rPr>
        <b val="true"/>
        <vertAlign val="superscript"/>
        <sz val="9"/>
        <rFont val="Arial"/>
        <family val="2"/>
        <charset val="1"/>
      </rPr>
      <t xml:space="preserve">1</t>
    </r>
    <r>
      <rPr>
        <sz val="9"/>
        <rFont val="Arial"/>
        <family val="2"/>
        <charset val="1"/>
      </rPr>
      <t xml:space="preserve"> LBtu gas (Average Btu/scf) </t>
    </r>
  </si>
  <si>
    <t xml:space="preserve">LBTU MMBTU</t>
  </si>
  <si>
    <r>
      <rPr>
        <b val="true"/>
        <vertAlign val="superscript"/>
        <sz val="9"/>
        <rFont val="Arial"/>
        <family val="2"/>
        <charset val="1"/>
      </rPr>
      <t xml:space="preserve">1</t>
    </r>
    <r>
      <rPr>
        <sz val="9"/>
        <rFont val="Arial"/>
        <family val="2"/>
        <charset val="1"/>
      </rPr>
      <t xml:space="preserve"> HBtu gas flow (mmscf/day)</t>
    </r>
  </si>
  <si>
    <r>
      <rPr>
        <b val="true"/>
        <vertAlign val="superscript"/>
        <sz val="9"/>
        <rFont val="Arial"/>
        <family val="2"/>
        <charset val="1"/>
      </rPr>
      <t xml:space="preserve">1</t>
    </r>
    <r>
      <rPr>
        <sz val="9"/>
        <rFont val="Arial"/>
        <family val="2"/>
        <charset val="1"/>
      </rPr>
      <t xml:space="preserve"> HBtu gas (Average Btu/scf) </t>
    </r>
  </si>
  <si>
    <t xml:space="preserve">HBTU MMBTU</t>
  </si>
  <si>
    <t xml:space="preserve">HHV Net Heat Rate (Btu/Kwh)</t>
  </si>
  <si>
    <t xml:space="preserve">Avg. declared availability</t>
  </si>
  <si>
    <t xml:space="preserve">CT1    Derated  MW</t>
  </si>
  <si>
    <t xml:space="preserve">CT1 derated mintutes</t>
  </si>
  <si>
    <t xml:space="preserve">CT-2 derated MW</t>
  </si>
  <si>
    <t xml:space="preserve">CT-2 derated mintutes</t>
  </si>
  <si>
    <t xml:space="preserve">ST derated MW</t>
  </si>
  <si>
    <t xml:space="preserve">ST derated mintutes</t>
  </si>
  <si>
    <t xml:space="preserve">WAPDA Backfeed (MWH)</t>
  </si>
  <si>
    <t xml:space="preserve"> CT-1 Gross Generation (MWH)</t>
  </si>
  <si>
    <t xml:space="preserve"> CT-2 Gross Generation (MWH)</t>
  </si>
  <si>
    <t xml:space="preserve"> STG Gross Generation (MWH)</t>
  </si>
  <si>
    <t xml:space="preserve"> CT-1 &amp; CT-2 MWH difference </t>
  </si>
  <si>
    <t xml:space="preserve"> Base load  Heat Rate</t>
  </si>
  <si>
    <t xml:space="preserve">STG load</t>
  </si>
  <si>
    <t xml:space="preserve">DB1</t>
  </si>
  <si>
    <t xml:space="preserve">DB2</t>
  </si>
  <si>
    <t xml:space="preserve">CT1 </t>
  </si>
  <si>
    <t xml:space="preserve">CT1 Gas flow</t>
  </si>
  <si>
    <t xml:space="preserve">CT2 Gas flow</t>
  </si>
  <si>
    <t xml:space="preserve">Pamb</t>
  </si>
  <si>
    <t xml:space="preserve">Freq. Hz</t>
  </si>
  <si>
    <t xml:space="preserve">LBTU Gas Specific gravity</t>
  </si>
  <si>
    <t xml:space="preserve">CT-1 compressor efficiency(%)</t>
  </si>
  <si>
    <t xml:space="preserve">CT-2 compressor efficiency(%)</t>
  </si>
  <si>
    <t xml:space="preserve">CT-1                 Heat Rate (Btu/Kwh)</t>
  </si>
  <si>
    <t xml:space="preserve">CT-2                Heat Rate (Btu/Kwh)</t>
  </si>
  <si>
    <t xml:space="preserve">DB(1+2)</t>
  </si>
  <si>
    <t xml:space="preserve">DB-1 Ops Hours</t>
  </si>
  <si>
    <t xml:space="preserve">DB-2 Ops Hours</t>
  </si>
  <si>
    <t xml:space="preserve">CT-1 Wetcomprssion Ops Hours</t>
  </si>
  <si>
    <t xml:space="preserve">RO  Operation Hours</t>
  </si>
  <si>
    <t xml:space="preserve">CT1 T/G Brg</t>
  </si>
  <si>
    <t xml:space="preserve">CT2 T/G Brg</t>
  </si>
  <si>
    <t xml:space="preserve">CT1</t>
  </si>
  <si>
    <t xml:space="preserve">CT2</t>
  </si>
  <si>
    <t xml:space="preserve">mmscf/d</t>
  </si>
  <si>
    <t xml:space="preserve">WetC flow</t>
  </si>
  <si>
    <t xml:space="preserve">HBTU KPPH </t>
  </si>
  <si>
    <t xml:space="preserve">LBTU KPPH</t>
  </si>
  <si>
    <t xml:space="preserve">mbar</t>
  </si>
  <si>
    <t xml:space="preserve">Hz</t>
  </si>
  <si>
    <t xml:space="preserve">Supply air pressure</t>
  </si>
  <si>
    <t xml:space="preserve">Seal air pressure</t>
  </si>
  <si>
    <t xml:space="preserve">Max</t>
  </si>
  <si>
    <t xml:space="preserve">Min</t>
  </si>
  <si>
    <t xml:space="preserve">hrs</t>
  </si>
  <si>
    <t xml:space="preserve">min</t>
  </si>
  <si>
    <t xml:space="preserve">gpm</t>
  </si>
  <si>
    <t xml:space="preserve">Psi</t>
  </si>
  <si>
    <t xml:space="preserve">"WC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</si>
  <si>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</si>
  <si>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</si>
  <si>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</si>
  <si>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</si>
  <si>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</si>
  <si>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</si>
  <si>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</si>
  <si>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</si>
  <si>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</si>
  <si>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</si>
  <si>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</si>
  <si>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</si>
  <si>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</si>
  <si>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</si>
  <si>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</si>
  <si>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</si>
  <si>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</si>
  <si>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</si>
  <si>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</si>
  <si>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</si>
  <si>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</si>
  <si>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</si>
  <si>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</si>
  <si>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</si>
  <si>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</si>
  <si>
    <t xml:space="preserve">Week 26</t>
  </si>
  <si>
    <t xml:space="preserve">Week 27</t>
  </si>
  <si>
    <t xml:space="preserve">Week 28</t>
  </si>
  <si>
    <t xml:space="preserve">Week 29</t>
  </si>
  <si>
    <t xml:space="preserve">Week 30</t>
  </si>
  <si>
    <t xml:space="preserve">Week 31</t>
  </si>
  <si>
    <t xml:space="preserve">Week 32</t>
  </si>
  <si>
    <t xml:space="preserve">Week 33</t>
  </si>
  <si>
    <t xml:space="preserve">Week 34</t>
  </si>
  <si>
    <t xml:space="preserve">Week 35</t>
  </si>
  <si>
    <t xml:space="preserve">Week 36</t>
  </si>
  <si>
    <t xml:space="preserve">Week 37</t>
  </si>
  <si>
    <t xml:space="preserve">Week 38</t>
  </si>
  <si>
    <t xml:space="preserve">Week 39</t>
  </si>
  <si>
    <t xml:space="preserve">Week 40</t>
  </si>
  <si>
    <t xml:space="preserve">Week 41</t>
  </si>
  <si>
    <t xml:space="preserve">Week 42</t>
  </si>
  <si>
    <t xml:space="preserve">Week 43</t>
  </si>
  <si>
    <t xml:space="preserve">Week 44</t>
  </si>
  <si>
    <t xml:space="preserve">Week 45</t>
  </si>
  <si>
    <t xml:space="preserve">Week 46</t>
  </si>
  <si>
    <t xml:space="preserve">Week 47</t>
  </si>
  <si>
    <t xml:space="preserve">Week 48</t>
  </si>
  <si>
    <t xml:space="preserve">Week 49</t>
  </si>
  <si>
    <t xml:space="preserve">Week 50</t>
  </si>
  <si>
    <t xml:space="preserve">Week 51</t>
  </si>
  <si>
    <t xml:space="preserve">Week 52</t>
  </si>
  <si>
    <t xml:space="preserve">Monthly</t>
  </si>
  <si>
    <t xml:space="preserve">Totals</t>
  </si>
  <si>
    <t xml:space="preserve">Avg.F</t>
  </si>
  <si>
    <t xml:space="preserve">% Avg.</t>
  </si>
  <si>
    <t xml:space="preserve">M Avg</t>
  </si>
  <si>
    <t xml:space="preserve">m Avg</t>
  </si>
  <si>
    <t xml:space="preserve">Avg Int Avi</t>
  </si>
  <si>
    <t xml:space="preserve">Avg Ext Avi</t>
  </si>
  <si>
    <t xml:space="preserve">MWhr Total</t>
  </si>
  <si>
    <t xml:space="preserve">MW Avg</t>
  </si>
  <si>
    <t xml:space="preserve">Total min</t>
  </si>
  <si>
    <t xml:space="preserve">Avg MW</t>
  </si>
  <si>
    <t xml:space="preserve"> MWhr</t>
  </si>
  <si>
    <t xml:space="preserve">Total MW</t>
  </si>
  <si>
    <t xml:space="preserve">Av Max D/Gen</t>
  </si>
  <si>
    <t xml:space="preserve">Av. DailyLF</t>
  </si>
  <si>
    <t xml:space="preserve">Avg.</t>
  </si>
  <si>
    <t xml:space="preserve">Total</t>
  </si>
  <si>
    <t xml:space="preserve">Weeks data</t>
  </si>
  <si>
    <t xml:space="preserve">Site Avg. Amb. Temp F</t>
  </si>
  <si>
    <t xml:space="preserve">Site Avg. Relative humidity %</t>
  </si>
  <si>
    <t xml:space="preserve">Site Maximum/Minumum Temperature</t>
  </si>
  <si>
    <t xml:space="preserve">CT-1 Base Load Hours</t>
  </si>
  <si>
    <t xml:space="preserve">CT-2 Base Load Hours</t>
  </si>
  <si>
    <t xml:space="preserve">CT-1 stand by                   hours / min</t>
  </si>
  <si>
    <t xml:space="preserve">CT-2 standby             hours / min</t>
  </si>
  <si>
    <t xml:space="preserve">Plant ambient Corrected maximum Load                         hours/min</t>
  </si>
  <si>
    <t xml:space="preserve"> Average Corrected Plant Capacity</t>
  </si>
  <si>
    <t xml:space="preserve">Ambient Corrected Declared Avail'y (MWH)</t>
  </si>
  <si>
    <t xml:space="preserve">Av Plant WAPDA Dispatch</t>
  </si>
  <si>
    <t xml:space="preserve">CT1 Av Cap (MW)</t>
  </si>
  <si>
    <t xml:space="preserve">CT2 Av Cap (MW)</t>
  </si>
  <si>
    <t xml:space="preserve">Avg. Corrected Plant </t>
  </si>
  <si>
    <t xml:space="preserve">Plant Capacity Facto</t>
  </si>
  <si>
    <t xml:space="preserve">LBtu gas flow mmscf</t>
  </si>
  <si>
    <t xml:space="preserve">PL gas flow (mscf/week)</t>
  </si>
  <si>
    <r>
      <rPr>
        <b val="true"/>
        <vertAlign val="superscript"/>
        <sz val="9"/>
        <rFont val="Arial"/>
        <family val="2"/>
        <charset val="1"/>
      </rPr>
      <t xml:space="preserve">1</t>
    </r>
    <r>
      <rPr>
        <sz val="9"/>
        <rFont val="Arial"/>
        <family val="2"/>
        <charset val="1"/>
      </rPr>
      <t xml:space="preserve"> PL gas (Average Btu/scf) </t>
    </r>
  </si>
  <si>
    <t xml:space="preserve">Plant Net Heat Rate (Btu/Kwh)</t>
  </si>
  <si>
    <t xml:space="preserve">Date</t>
  </si>
  <si>
    <t xml:space="preserve">Plant Status Whether Normal Operation or Tripping (State full detail for trippings/return to normal).</t>
  </si>
  <si>
    <t xml:space="preserve">Plant remained shutdown due to suspension of HBTU gas by M/S SNGPL. </t>
  </si>
  <si>
    <t xml:space="preserve">Plant remained shutdown from 0000~1915hrs due to suspension of HBTU gas by M/S SNGPL. Plant remained in Standby mode from 1915~2400hrs as per NPCC demand after restoration of full HBTU gas quota by SNGPL.</t>
  </si>
  <si>
    <t xml:space="preserve">Plant remained shutdown and in standby mode from 0000~2400 hrs as per NPCC demand.</t>
  </si>
  <si>
    <t xml:space="preserve">FKPCL complex remained shutdown and in standby mode from 0000 ~ 0800 hrs as per NPCC demand and remained shutdown from 0800 ~ 2400 hrs for "Scheduled Outage of 2019".</t>
  </si>
  <si>
    <t xml:space="preserve">FKPCL complex remained shutdown from 0000 ~ 2400 hrs for "Scheduled Outage of 2019".</t>
  </si>
  <si>
    <t xml:space="preserve">Plant remained shutdown from 0000~ 2400hrs due to unavailability of HBTU gas by M/S SNGPL. </t>
  </si>
  <si>
    <t xml:space="preserve">After restoration of HBTU gas quota at 1700 hrs by M/S SNGPL, CT2 synchronized @ 1749 hrs and tripped @ 1825 hrs again CT2 synchronized @ 1915 hrs and tripped @ 2002  hrs due to internal faults and CT-2 synchronized @ 2059 hrs.</t>
  </si>
  <si>
    <t xml:space="preserve">Steam turbine Synch @ 0042 hrs, CT-1 was already on bar and CT-2 remained shutdown due to water carryover problem of LBTU gas.</t>
  </si>
  <si>
    <t xml:space="preserve">Plant load restricted to 72~65 MW as CT-2 remained shutdown due to water carryover problem of LBTU gas.</t>
  </si>
  <si>
    <t xml:space="preserve">CT-2 synch @ 0828 hrs after rectification of water carryover issue in LBTU gas.</t>
  </si>
  <si>
    <t xml:space="preserve">Normal operation.Plant remained at maximum load from 0000 to 2400 hrs.</t>
  </si>
  <si>
    <t xml:space="preserve">Plant load reduced to 127 MW from 2242 hrs as per NPCC demand.</t>
  </si>
  <si>
    <t xml:space="preserve">CT-1 Desynch @ 0014 hrs against 70 MW WAPDA Despatch and CT-1 again Synch @ 0459 hrs against 149 MW (Max.) WAPDA Despatch.</t>
  </si>
  <si>
    <t xml:space="preserve">Plant load restricted 121~126 MW from 0000~2400 hrs as both DBs kept off to remain within contractual heatrate.</t>
  </si>
  <si>
    <t xml:space="preserve">Plant load increased from 123 to 141 MW by increasing duct burners firing at 1100 hrs to achieve maximum export. CT-1 de-synch @ 2041 hrs to achieve NPCC demand of 63 MW.</t>
  </si>
  <si>
    <t xml:space="preserve">Plant load remained 61~64 MW due to shutdown of CT-1 at NPCC demand.</t>
  </si>
  <si>
    <t xml:space="preserve">CT-1 synch @ 1220 hrs to achieve maximum load as per NPCC demand.</t>
  </si>
  <si>
    <t xml:space="preserve">CT-1 de-synch @0054hrs &amp; again synch @0425 hrs on NPCC demand. Plant load restricted 127~130 MW from 0425~2333hrs to remain within contractual heatrate.CT-1 again de-synch @ 2333 hrs to achieve NPCC demand of 45% of complex export.</t>
  </si>
  <si>
    <t xml:space="preserve">CT-1 synch @ 0428 hrs as per NPCC demand. CT-1 de-synch @ 1315 hrs, CT-2 de-synch @ 1332 hrs and STG de-synch @ 1332 hrs and put on standby mode as per NPCC demand of 0 MW.</t>
  </si>
  <si>
    <t xml:space="preserve">CT-2 synch @ 1204 hrs, STG synch @ 1505 hrs and CT-1 synch @ 1514hrs as per NPCC demand. CT-1 de-synch @ 2012 hrs, CT-2 de-synch @ 2018 hrs and STG de-synch @ 2016 hrs and put on standby mode as per NPCC demand of 0 MW.</t>
  </si>
  <si>
    <t xml:space="preserve">Plant remained shutdown and in standby mode throughout the day as per NPCC demand of 0 MW.</t>
  </si>
  <si>
    <t xml:space="preserve">Plant remained shutdown and in standby mode 0000~0914 hrs. CT-2 synch @ 0914 hrs, STG synch @ 1106 hrs and CT-1 synch @ 1125 hrs as per NPCC demand of Max. load.</t>
  </si>
  <si>
    <t xml:space="preserve">CT-1 de-synch @ 0021 hrs &amp; again synch @ 0830 hrs on NPCC Maximum load demand. CT-1 again de-synch @ 2327 hrs to achieve NPCC demand of 45% of complex export.</t>
  </si>
  <si>
    <t xml:space="preserve">CT-1 synch @ 0820 hrs against NPCC demand of maximum load.  </t>
  </si>
  <si>
    <t xml:space="preserve">Plant load restricted 122~126 MW from 0000~2400 hrs as both DBs kept off to remain within contractual heatrate.</t>
  </si>
  <si>
    <t xml:space="preserve">Plant load restricted 122~125 MW from 0000~2400 hrs as both DBs kept off to remain within contractual heatrate.</t>
  </si>
  <si>
    <t xml:space="preserve">Plant load restricted 122~125 MW from 0000~2207 hrs as both DBs kept off to remain within contractual heatrate. CT-1 desynch @2223hrs to achieve NPCC demand of 45% of complex export.</t>
  </si>
  <si>
    <t xml:space="preserve">CT-1 synch @ 0548 hrs to achieve NPCC demand of maximum load. Plant load restricted to 121~124 MW from 0630~2235 hrs as both DBs kept off to remain within contractual heatrate. CT-1 de-synch @ 2250 hrs to achieve NPCC demand of 45% of complex export.</t>
  </si>
  <si>
    <t xml:space="preserve">Plant load restricted to 59~61 MW as CT-1 remained shut down and in standby mode as per NPCC demand. CT-2 de-synch @ 2118 hrs and STG de-synch @ 2117 hrs and put on standby mode as per NPCC demand of 0 MW.</t>
  </si>
  <si>
    <t xml:space="preserve">CT-2 Load Comparison</t>
  </si>
  <si>
    <t xml:space="preserve">Date/Time</t>
  </si>
  <si>
    <t xml:space="preserve">Amb  Temp.F</t>
  </si>
  <si>
    <t xml:space="preserve">R.H%</t>
  </si>
  <si>
    <t xml:space="preserve">Load</t>
  </si>
  <si>
    <t xml:space="preserve">Freq</t>
  </si>
  <si>
    <t xml:space="preserve">Before washing</t>
  </si>
  <si>
    <t xml:space="preserve">09/07/20/0600</t>
  </si>
  <si>
    <t xml:space="preserve">After Washing</t>
  </si>
  <si>
    <t xml:space="preserve">16/07/20/0527</t>
  </si>
  <si>
    <t xml:space="preserve">Difference</t>
  </si>
  <si>
    <t xml:space="preserve">CT-2 synch @ 1136 hrs, CT-1 synch @ 1312hrs and STG synch @ 1317 hrs as per NPCC demand. CT-1 de-synch @ 1805 hrs and put on standby mode as per NPCC demand.</t>
  </si>
  <si>
    <t xml:space="preserve">STG de-synch @ 0122 hrs &amp; CT-2 de-synch @ 0123 hrs as per NPCC demand of 0 MW. CT-2 synch @ 1324 hrs and STG synch @ 1456 hrs as per NPCC demand of half complex. STG de-synch @ 2018 hrs &amp; CT-2 de-synch @ 2019 hrs as per NPCC demand of 0 MW. </t>
  </si>
  <si>
    <t xml:space="preserve">Plant remained shutdown and in standby mode as per NPCC demand of 0 MW.</t>
  </si>
  <si>
    <t xml:space="preserve">CT-2 @ 1006 hrs, STG synch @ 1209 hrs and CT-1  @ 1216 hrs Synch as per NPCC demand.</t>
  </si>
  <si>
    <t xml:space="preserve">“Annual Dependable Capacity (ADC) Test” for the year 2019 carried out successfully and witnessed by CPPA and WAPDA metering teams.</t>
  </si>
  <si>
    <t xml:space="preserve">NPCC load demand of 124 MW received from 0005 ~ 0153 hrs and again load demand of 125 MW received from 2303 hrs.</t>
  </si>
  <si>
    <t xml:space="preserve">Plant load remained restricted to 125 MW from 0000~1024 hrs at NPCC demand and again load demand of 124 MW received at 2131 hrs from NPCC.</t>
  </si>
  <si>
    <t xml:space="preserve">Plant load remained restricted to 125 MW from 0000~0212 hrs &amp; from 2306~2400 hrs at NPCC demand.</t>
  </si>
  <si>
    <t xml:space="preserve">Plant load remained restricted to 125 MW from 0000~2105hrs &amp; 2345~2400hrs on NPCC demand whereas load remained maximum (ambient corrected) from 2105~2345 hrs.</t>
  </si>
  <si>
    <t xml:space="preserve">Plant load remained restricted to 126 MW from 0000~1323 hrs &amp; from 2307~2400 hrs at NPCC demand whereas load remained maximum (ambient corrected) from 1323~2307 hrs.</t>
  </si>
  <si>
    <t xml:space="preserve">Plant load remained restricted to 126 MW from 0000~1709 hrs as per NPCC demand  &amp; Gas turbine CT-1 de-synch @ 1725 hrs as per NPCC demand of 61 MW. </t>
  </si>
  <si>
    <t xml:space="preserve">Plant load remained restricted to 61 MW from 0000~0830 hrs as per NPCC demand. Gas turbine CT-1 synch @ 0859 hrs as per NPCC demand of maximum load.</t>
  </si>
  <si>
    <t xml:space="preserve">Plant load remained restricted to 126 MW from 0047~1027 hrs, 1112~1520 hrs and 2256~2400 hrs as per NPCC demand.  </t>
  </si>
  <si>
    <t xml:space="preserve">Plant load remained restricted to 126 MW from 0000~2400 hrs as per NPCC demand.</t>
  </si>
  <si>
    <t xml:space="preserve">CT-1 Desynch @ 1444 hrs as per NPCC demand of 61 MW. STG @ 2102 hrs &amp; CT-2 @ 2103 hrs Desynch as per NPCC demand of 0 MW.</t>
  </si>
  <si>
    <t xml:space="preserve">CT-2 synch @ 1544 hrs and STG synch @ 1737 hrs as per NPCC demand of half complex. STG de-synch @ 2035 hrs &amp; CT-2 de-synch @ 2036 hrs as per NPCC demand of 0 MW. </t>
  </si>
  <si>
    <t xml:space="preserve">CT-2 synch @ 0910 hrs, CT-1 synch @ 1119 hrs and STG synch @ 1129 hrs as per NPCC demand of maximum load.  CT-1 de-synch @ 2356 hrs as per NPCC demand of 60 MW. </t>
  </si>
  <si>
    <t xml:space="preserve">Plant load remained restricted to 60 MW from 0000~0725 hrs as per NPCC demand. CT-1 synch @ 0800 hrs as per NPCC demand of maximum load.</t>
  </si>
  <si>
    <t xml:space="preserve">Plant load restricted 120~125 MW from 0000~2301 hrs as both DBs kept off to remain within contractual heatrate. CT-1 de-synch @ 2317 hrs as per NPCC demand of 62 MW. </t>
  </si>
  <si>
    <t xml:space="preserve">CT-1 synch @1035 hrs to meet NPCC maximum load demand. Plant load restricted to 120~122 MW from 1137~2052 hrs  to remain within contractual heatrate. CT-1 de-synch @ 2110 hrs as per NPCC demand of 62 MW. </t>
  </si>
  <si>
    <t xml:space="preserve">CT-1 synch @ 0924 hrs to meet NPCC maximum load demand. Plant load restricted to 121~124 MW from 1000~2400 hrs as both DBs kept off to remain within contractual heatrate. </t>
  </si>
  <si>
    <t xml:space="preserve">Plant load restricted to 121~124 MW from 0000~2400 hrs as both DBs kept off to remain within contractual heatrate. </t>
  </si>
  <si>
    <t xml:space="preserve">Plant load restricted to 121~125 MW from 0000~2400 hrs as both DBs kept off to remain within contractual heatrate. </t>
  </si>
  <si>
    <t xml:space="preserve">Plant load restricted to 120~125 MW from 0000~2400 hrs as both DBs kept off to remain within contractual heatrate. </t>
  </si>
  <si>
    <t xml:space="preserve">Plant load restricted to 119~124 MW from 0000~2400 hrs as both DBs kept off to remain within contractual heatrate. </t>
  </si>
  <si>
    <t xml:space="preserve">FKPCL Plant tripped at 1447 hrs due to WAPDA supply failure. After restoration of WAPDA supply at 1456 hrs, CT-2 synch @ 1542 hrs, CT-1 synch @ 1557 hrs and STG synch @ 1627 hrs and plant load increased to 120 MW as both DBs kept off to remain within contractual heatrate .</t>
  </si>
  <si>
    <t xml:space="preserve">Plant load restricted to 118~123 MW from 0000~2400 hrs as both DBs kept off to remain within contractual heatrate. </t>
  </si>
  <si>
    <t xml:space="preserve">Plant load restricted to 118~123 MW from 0000~2400 hrs as both DBs kept off to remain within contractual heat rate. </t>
  </si>
  <si>
    <t xml:space="preserve">Plant load restricted to 119~123 MW from 0000~1100 hrs to remain within contractual heatrate whereas load increased to maximum (ambient corrected) at 1100hrs.</t>
  </si>
  <si>
    <t xml:space="preserve">Plant load restricted to 121~126 MW from 0100~1900 hrs to remain within contractual heatrate whereas load increased to maximum (ambient corrected) at 1900 hrs.</t>
  </si>
  <si>
    <t xml:space="preserve">Plant load restricted to 121~126 MW from 0000~2400 hrs as both DBs kept on minimum firing to remain within contractual heatrate. </t>
  </si>
  <si>
    <t xml:space="preserve">CT-1 de-synch @ 0454 hrs as per NPCC load demand of 62 MW. CT-1 synch @ 0814 hrs as per NPCC maximum load demand. Plant load increased to maximum (ambient corrected) at 2000 hrs by increasing DBs firing.</t>
  </si>
  <si>
    <t xml:space="preserve">Plant load restricted to 122~126 MW from 0520~2200 hrs as both DBs kept on minimum firing to remain within contractual heatrate. </t>
  </si>
  <si>
    <t xml:space="preserve">Plant load restricted to 121~126 MW from 0100~2400 hrs as both DBs kept on minimum firing to remain within contractual heatrate. </t>
  </si>
  <si>
    <t xml:space="preserve">Plant load restricted to 121~125 MW from 0000~1200 hrs and 2300~2400 hrs to remain within contractual heat rate.</t>
  </si>
  <si>
    <t xml:space="preserve">Plant load restricted to 122~125 MW from 0000~1100 hrs and 2300~2400 hrs to remain within contractual heat rate.</t>
  </si>
  <si>
    <t xml:space="preserve">Plant load restricted to 122~125 MW from 0000~1100 hrs  to remain within contractual heatrate.Plant load remained restricted to 123 MW from 1552~1610 hrs at NPCC demand and again load demand of 123 MW received at 1936 hrs from NPCC.</t>
  </si>
  <si>
    <t xml:space="preserve">Plant load remained restricted to 123 MW from 0000~0855 hrs. Plant load remained restricted to 122 MW from 1015~1035 hrs and 1311~1409 hrs as per NPCC demand.  </t>
  </si>
  <si>
    <t xml:space="preserve">Plant load restricted to 122~125 MW from 0000~1100 hrs to remain within contractual heat rate.</t>
  </si>
  <si>
    <t xml:space="preserve">Plant load restricted to 119~122 MW from 0000~1100 hrs to remain within contractual heat rate.</t>
  </si>
  <si>
    <t xml:space="preserve">Plant load restricted to 119~125 MW from 0000~2400 hrs to remain within contractual heat rate.</t>
  </si>
  <si>
    <t xml:space="preserve">Plant load restricted to 121~125 MW from 0000~2400 hrs to remain within contractual heat rate.</t>
  </si>
  <si>
    <t xml:space="preserve">Plant load restricted to 123~125 MW from 0000~1100 hrs to remain within contractual heat rate.</t>
  </si>
  <si>
    <t xml:space="preserve">Plant load restricted to 120~122 MW from 0000~1100 hrs to remain within contractual heat rate. Plant load reduced to 120 MW from 1813 hrs and CT-1 de-synch @ 1927 hrs as per NPCC load demand of 61 MW.</t>
  </si>
  <si>
    <t xml:space="preserve">CT-1 synch @ 0920 hrs as per NPCC maximum load demand. Plant load restricted to 120~124 MW from 1100~2400 hrs to remain within contractual heat rate.</t>
  </si>
  <si>
    <t xml:space="preserve">Plant load restricted to 119~122 MW from 0000~2400 hrs to remain within contractual heat rate.</t>
  </si>
  <si>
    <t xml:space="preserve">Plant load restricted to 119~123 MW from 0000~2150 hrs to remain within contractual heat rate. CT-1 desynch @ 2206 hrs to meet NPCC load demand of 61 MW.</t>
  </si>
  <si>
    <t xml:space="preserve">CT-1 synch @ 1206 hrs as per NPCC maximum load demand. Plant load restricted to 120~123 MW from 1400~2400 hrs to remain within contractual heat rate.</t>
  </si>
  <si>
    <t xml:space="preserve">Plant load restricted to 116~122 MW from 0000~2400 hrs to remain within contractual heat rate.</t>
  </si>
  <si>
    <t xml:space="preserve">CT-1 de-synch @ 0258 hrs as per NPCC demand of 58 MW. CT-1 synch @ 0828 hrs  as per NPCC demand of maximum load complex. CT-1 de-synch @ 2022 hrs as per NPCC demand of 60 MW. </t>
  </si>
  <si>
    <t xml:space="preserve">CT-1 synch @ 0823 hrs as per NPCC demand. Plant load restricted to 115~118 MW from 0908~2400 hrs to remain within contractual heat rate.</t>
  </si>
  <si>
    <t xml:space="preserve">Plant load restricted to 114~120 MW from 0000~2400 hrs as both DBs kept off to remain within contractual heatrate.</t>
  </si>
  <si>
    <t xml:space="preserve">Plant load restricted to 115~121 MW from 0000~2400 hrs as both DBs kept off to remain within contractual heatrate.</t>
  </si>
  <si>
    <t xml:space="preserve">Plant load restricted to 116~121 MW from 0000~2400 hrs as both DBs kept off to remain within contractual heatrate.</t>
  </si>
  <si>
    <t xml:space="preserve">           b </t>
  </si>
  <si>
    <t xml:space="preserve">Plant load restricted to 114~118 MW from 0000~2400 hrs as both DBs kept off to remain within contractual heat rate. </t>
  </si>
  <si>
    <t xml:space="preserve">Plant load restricted to 115~120 MW from 0000~2400 hrs as both DBs kept off to remain within contractual heat rate. </t>
  </si>
  <si>
    <t xml:space="preserve">Plant load restricted to 116~118 MW from 0000~2300 hrs to remain within contractual heat rate. CT-1 desynch @ 2318 hrs to meet NPCC load demand of 58 MW.</t>
  </si>
  <si>
    <t xml:space="preserve">CT-1 Synch @ 0706 hrs on Max. load (141 MW) demand of NPCC. Plant load restricted to 114~116 MW from 0736~2400 hrs to remain within contractual heat rate.</t>
  </si>
  <si>
    <t xml:space="preserve">Plant load restricted to 115~121 MW from 0000~2400 hrs as both DBs kept off to remain within contractual heat rate. </t>
  </si>
  <si>
    <t xml:space="preserve">Plant load restricted to 116~118 MW from 0000~2400 hrs as both DBs kept off to remain within contractual heat rate. </t>
  </si>
  <si>
    <t xml:space="preserve">Plant load restricted to 114~117 MW from 0000~2400 hrs as both DBs kept off to remain within contractual heat rate. </t>
  </si>
  <si>
    <t xml:space="preserve">Plant load restricted to 113~116 MW from 0000~2400 hrs as both DBs kept off to remain within contractual heat rate. </t>
  </si>
  <si>
    <t xml:space="preserve">STG tripped @ 0608 hrs due to "Internal Fault". After rectification of fault, STG synch @ 0642 hrs .</t>
  </si>
  <si>
    <t xml:space="preserve">CT-2 desynch @ 0259 hrs as per 57 MW load demand of NPCC. CT-2 synch @ 1338 hrs as per Max. load (138 MW) demand of NPCC.</t>
  </si>
  <si>
    <t xml:space="preserve">CT-1 desynch @ 0039 hrs as per 57 MW load demand of NPCC. CT-1 synch @ 1401 hrs as per Max. load (137 MW) demand of NPCC.</t>
  </si>
  <si>
    <t xml:space="preserve">CT-1 desynch @ 0119 hrs and remained standby as per 58 MW load demand of NPCC.</t>
  </si>
  <si>
    <t xml:space="preserve">CT-2 &amp; STG desynch @0126 hrs to meet NPCC  demand of 00 MW while CT-1 was already in standby mode as per NPCC demand. CT-2 synch at 0911 hrs, ST synch at 1026 hrs &amp; CT-1 synch @ 1336 hrs as per NPCC maximum load demand.</t>
  </si>
  <si>
    <t xml:space="preserve">CT-1 desynch @ 1908 hrs and remained standby as per 58 MW load demand of NPCC.</t>
  </si>
  <si>
    <t xml:space="preserve">STG de-synch @ 0140 hrs &amp; CT-2 de-synch @ 0141 hrs as per NPCC demand of 0 MW. CT-2 synch @ 0711 hrs &amp; STG synch @ 0821 hrs to meet NPCC demand of 57 MW.</t>
  </si>
  <si>
    <t xml:space="preserve">CT-1 synch @ 0827 hrs after receiving maximum load demand from NPCC while CT-2 &amp; STG was already on-bar.</t>
  </si>
  <si>
    <t xml:space="preserve">CT-2 de-synch @ 0121 hrs and remained standby as per 57 MW load demand of NPCC. Maximum load demand from NPCC received at 0945hrs but CT-2 remained shutdown to attend high spread problem.</t>
  </si>
  <si>
    <t xml:space="preserve">CT-2 synch @ 0501 hrs after rectification of internal fault. Plant load restricted to 115~118 MW from 0545~2400 hrs as both DBs kept off to remain within contractual heat rate.</t>
  </si>
  <si>
    <t xml:space="preserve">Plant load restricted to 115~118 MW from 0000~2400 hrs as both DBs kept off to remain within contractual heat rate. </t>
  </si>
  <si>
    <t xml:space="preserve">Plant tripped at 0020hrs due to Wapda supply failure. After restoration of Wapda supply @ 0050 hrs, CT-2 synch @ 0139hrs, CT-1 synch @ 0206hrs and STG synch @ 0233hrs. CT-1 de-synch @ 0822 hrs as per NPCC demand of 56 MW. CT-1 synch @ 1333 hrs as per NPCC max. load demand.</t>
  </si>
  <si>
    <t xml:space="preserve">Plant load restricted to 116~120 MW from 0000~2400 hrs as both DBs kept off to remain within contractual heat rate. </t>
  </si>
  <si>
    <t xml:space="preserve">CT-1 desynch @ 0151 hrs as per 56 MW load demand and CT-1 synch @ 0828 hrs as per Max. load (145 MW) demand of NPCC. CT-1 @ 1829 hrs, CT-2 @ 1858 hrs &amp; STG @ 1859 hrs desynch as per 00 MW load demand of NPCC.</t>
  </si>
  <si>
    <t xml:space="preserve">CT-2 synch @ 0631 hrs and STG synch @ 0742 hrs as per 56 MW load demand of NPCC.</t>
  </si>
  <si>
    <t xml:space="preserve">CT-1 synch @ 0845 hrs as per Max. load demand of NPCC.</t>
  </si>
  <si>
    <t xml:space="preserve">CT-1 desynch @ 0235 hrs as per 56 MW load demand of NPCC. CT-1 synch @ 0612 hrs as per Max. load (146 MW) demand of NPCC.</t>
  </si>
  <si>
    <t xml:space="preserve">CT-1 desynch @1304 hrs and remained standby as per 56 MW load demand of NPCC.Plant tripped at 1532 hrs due to Wapda supply failure. After restoration of Wapda supply @ 1542 hrs, CT-2 synch @ 1643 hrs &amp; STG synch @ 1714hrs. </t>
  </si>
  <si>
    <t xml:space="preserve">CT-1 synch @ 0613 hrs at NPCC demand of maximum load. Plant load restricted to 115~118 MW from 0700~2400 hrs as both DBs kept off to remain within contractual heatrate.</t>
  </si>
  <si>
    <t xml:space="preserve">Plant load restricted to 115~117 MW from 0000~2400 hrs as both DBs kept off to remain within contractual heat rate. </t>
  </si>
  <si>
    <t xml:space="preserve">CT-1 desynch @ 1620 hrs and remained standby as per 57 MW demand of NPCC.</t>
  </si>
  <si>
    <t xml:space="preserve">CT-1 synch @ 1020 hrs as per NPCC max. load demand.Plant tripped at 1752 hrs due to Wapda supply failure. After restoration of Wapda supply @ 1831 hrs, 56 MW load demand received from NPCC @ 1834 hrs then CT-2 synch @ 1911 hrs and STG synch @ 1949 hrs. </t>
  </si>
  <si>
    <t xml:space="preserve">CT-1 synch @ 1121 hrs as per Max. load (144 MW) demand of NPCC. CT-1 de-synch @ 2357 hrs as per 56 MW load demand of NPCCC.</t>
  </si>
  <si>
    <t xml:space="preserve">CT-1 synch @ 0628 hrs at NPCC demand of maximum load. Plant load restricted to 115~117 MW from 0700~2400 hrs as both DBs kept off to remain within contractual heatrate.</t>
  </si>
  <si>
    <t xml:space="preserve">CT-1 de-synch @ 0125 hrs as per 56 MW load demand of NPCC. CT-1 synch @ 1237 hrs as per NPCC maximum load demand.</t>
  </si>
  <si>
    <t xml:space="preserve">CT-1 de-synch @ 0208 hrs as per 57 MW load demand of NPCC. CT-1 synch @ 0618 hrs as per NPCC maximum load demand. Plant load restricted to 116~118 MW from 0642~2400 hrs as both DBs kept off to remain within contractual heatrate.</t>
  </si>
  <si>
    <t xml:space="preserve">Plant load restricted to 114~119 MW from 0000~2230 hrs as both DBs kept off to remain within contractual heat rate. CT-1 de-synch @ 2243 hrs at NPCC demand of 57 MW.</t>
  </si>
  <si>
    <t xml:space="preserve">CT-1 synch @ 0923hrs as per NPCC max load demand. CT-1 de-synch @ 2019hrs as per NPCC load demand of 57MW.</t>
  </si>
  <si>
    <t xml:space="preserve">CT-1 synch @ 1510 hrs at NPCC maximum load demand. Plant load restricted to 115~118 MW from 1547~2400 hrs as both DBs kept off to remain within contractual heatrate.</t>
  </si>
  <si>
    <t xml:space="preserve">CT-1 de-synch @ 0219 hrs as per NPCC load demand of 57 MW. CT-1 synch @ 1229 hrs at NPCC maximum load demand.</t>
  </si>
  <si>
    <t xml:space="preserve">Plant load restricted to 114~119 MW from 0000~2400 hrs as both DBs kept off to remain within contractual heat rate. </t>
  </si>
  <si>
    <t xml:space="preserve">Plant load restricted to 115~119 MW from 0000~2400 hrs as both DBs kept off to remain within contractual heat rate. </t>
  </si>
  <si>
    <t xml:space="preserve">Plant load restricted to 114~119 MW from 0000~2250 hrs as both DBs kept off to remain within contractual heat rate. CT-1 desynchronized at 23:06 hrs at NPCC demand of 57 MW.</t>
  </si>
  <si>
    <t xml:space="preserve">CT-1 synchronized at 08:13 hrs at NPCC maximum load demand. Plant load restricted to 116~117 MW from 0853~2400 hrs as both DBs kept off to remain within contractual heat rate.</t>
  </si>
  <si>
    <t xml:space="preserve">Week36</t>
  </si>
  <si>
    <t xml:space="preserve">Week37</t>
  </si>
  <si>
    <t xml:space="preserve">Week38</t>
  </si>
  <si>
    <t xml:space="preserve">Complex tripped at 2002 hrs due to Wapda supply failure. CT-2 synch @ 2112 hrs &amp; STG @ 2145 hrs whereas NPCC demand of 56 MW received @ 2158 hrs. CT-1 is in standby mode as per NPCC demand.</t>
  </si>
  <si>
    <t xml:space="preserve">CT-1 synch @ 0713 hrs as per NPCC demand of Max load (144 MW). CT-1 Desynch @ 0736 hrs due to internal fault. CT-1 Synch @ 1906 hrs after rectification of internal fault.</t>
  </si>
  <si>
    <t xml:space="preserve">CT-1 De-synch @ 0728 hrs and Synch @ 1233 hrs after rectification of high bladepath spread issue.</t>
  </si>
  <si>
    <t xml:space="preserve">Plant load restricted to 112~116 MW from 0000~2400 hrs as both DBs kept off to remain within contractual heat rate. </t>
  </si>
  <si>
    <t xml:space="preserve">Plant load restricted to 114~116 MW from 0000~2400 hrs as both DBs kept off to remain within contractual heat rate. </t>
  </si>
  <si>
    <t xml:space="preserve">Plant load restricted to 113~117 MW from 0000~2400 hrs as both DBs kept off to remain within contractual heat rate. </t>
  </si>
  <si>
    <t xml:space="preserve">Plant load restricted to 113~120 MW from 0000~2400 hrs as both DBs kept off to remain within contractual heat rate. </t>
  </si>
  <si>
    <t xml:space="preserve">Plant load restricted to 116~119 MW from 0000~2400 hrs as both DBs kept off to remain within contractual heat rate. </t>
  </si>
  <si>
    <t xml:space="preserve">Plant load restricted to 117~119 MW from 0000~2400 hrs as both DBs kept off to remain within contractual heat rate. </t>
  </si>
  <si>
    <t xml:space="preserve">CT-1 de-synch @ 0307 hrs as per NPCC demand of 57 MW.  CT-1 synch @ 1028 hrs as per NPCC max. load demand.</t>
  </si>
  <si>
    <t xml:space="preserve">Plant load restricted to 117~120 MW from 0000~2400 hrs as both DBs kept off to remain within contractual heat rate. </t>
  </si>
  <si>
    <t xml:space="preserve">Plant load remained Maximum (135 MW) from 1100~2300 hrs by keeping DB’s into service. Plant load restricted to 118~120 MW from 0000~1100 hrs and 2300~2400 hrs as both DB's kept off to remain within contractual heat rate. </t>
  </si>
  <si>
    <t xml:space="preserve">Plant load remained Maximum (135 MW) from 1100~2300 hrs by keeping DB’s into service. Plant load restricted to 117~119 MW from 0000~1100 hrs and 2300~2400 hrs as both DB's kept off to remain within contractual heat rate. </t>
  </si>
  <si>
    <t xml:space="preserve">Plant load restricted to 117~119 MW from 0000~2400 hrs as both DB's kept off to remain within contractual heat rate. </t>
  </si>
  <si>
    <t xml:space="preserve">Plant load restricted to 116~120 MW from 0000~2400 hrs as both DB's kept off to remain within contractual heat rate. </t>
  </si>
  <si>
    <t xml:space="preserve">Plant load remained  (134~139 MW) from 1300~2300 hrs by keeping DB’s into service. Plant load restricted to 116~120 MW from 0000~1300 hrs and 2300~2400 hrs as both DB's kept off to remain within contractual heat rate. </t>
  </si>
  <si>
    <t xml:space="preserve">CT-2 desynchronized at 04:57 hrs and remained standby as per 58 MW demand of NPCC.</t>
  </si>
  <si>
    <t xml:space="preserve">CT-2 remained shutdown and at standby mode at 58 MW demand of NPCC. CT-2 compressor offline washing carried out.</t>
  </si>
  <si>
    <t xml:space="preserve">CT-2 remained shutdown and at standby mode at 58 MW demand of NPCC. ST @ 1806 hrs &amp; CT-1 @ 1808 hrs desynch as per NPCC 00 MW demand.</t>
  </si>
  <si>
    <t xml:space="preserve">CT-2 hot commissioning on single fuel carried out. CT-1 &amp; CT-2 kept on FSNL for 30 min. for biolers warmup for hot drainage to carryout dry preservation of HRSGs.</t>
  </si>
  <si>
    <t xml:space="preserve">Plant remained in Standby mode from 0000~0045 hrs as per NPCC demand. Plant remained shut down 0045~2400 hrs due to non-allocation of FKPCL’s RLNG quota by SNGPL.</t>
  </si>
  <si>
    <t xml:space="preserve">Plant remained shut down 0000~2400 hrs due to non-allocation of FKPCL’s RLNG quota by SNGPL.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</si>
</sst>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mmmm\-yy"/>
    <numFmt numFmtId="166" formatCode="d\-mmm\-yy"/>
    <numFmt numFmtId="167" formatCode="0.0"/>
    <numFmt numFmtId="168" formatCode="0.00%"/>
    <numFmt numFmtId="169" formatCode="0.00"/>
    <numFmt numFmtId="170" formatCode="0"/>
    <numFmt numFmtId="171" formatCode="0.000"/>
    <numFmt numFmtId="172" formatCode="0.0000"/>
    <numFmt numFmtId="173" formatCode="General"/>
    <numFmt numFmtId="174" formatCode="0.0%"/>
    <numFmt numFmtId="175" formatCode="#,##0.00"/>
    <numFmt numFmtId="176" formatCode="0.00;[RED]0.00"/>
    <numFmt numFmtId="177" formatCode="0%"/>
    <numFmt numFmtId="178" formatCode="d\-mmm"/>
    <numFmt numFmtId="179" formatCode="#,##0.0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 Narrow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vertAlign val="superscript"/>
      <sz val="9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4"/>
      <color rgb="FFFF000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993366"/>
      <name val="Arial"/>
      <family val="2"/>
      <charset val="1"/>
    </font>
    <font>
      <b val="true"/>
      <sz val="11"/>
      <color rgb="FF00808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9933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color rgb="FF0000FF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99CC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8080"/>
        <bgColor rgb="FFFF99CC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8EB4E3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FF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2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0" fillId="3" borderId="6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3" borderId="7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3" borderId="7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7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3" borderId="5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3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3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9" fillId="3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0" fillId="3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3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4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4" borderId="8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7" fillId="3" borderId="8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0" fillId="4" borderId="8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2" fillId="4" borderId="8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2" fillId="3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3" fillId="3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2" fillId="4" borderId="6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0" fillId="4" borderId="9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12" fillId="0" borderId="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0" fillId="3" borderId="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3" borderId="1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5" borderId="1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3" borderId="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7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2" xfId="0" applyFont="true" applyBorder="true" applyAlignment="true" applyProtection="true">
      <alignment horizontal="left" vertical="top" textRotation="0" wrapText="true" indent="4" shrinkToFit="false"/>
      <protection locked="false" hidden="false"/>
    </xf>
    <xf numFmtId="164" fontId="5" fillId="3" borderId="1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3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3" borderId="14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8" borderId="15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6" fontId="11" fillId="8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11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1" fillId="8" borderId="1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1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1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1" fillId="8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6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7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8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9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7" fillId="8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7" fillId="8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7" fillId="8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1" fillId="8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7" fillId="8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20" fillId="8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8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20" fillId="8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1" fillId="8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1" fillId="8" borderId="2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8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8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1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2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2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2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8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20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8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20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1" fillId="8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2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8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8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8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8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15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6" fontId="11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11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4" fontId="11" fillId="9" borderId="1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1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1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1" fillId="9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6" fillId="9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1" fillId="9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7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8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9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7" fillId="9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7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7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1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7" fillId="9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20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9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20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1" fillId="9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1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2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1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9" borderId="1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11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11" fillId="9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1" fillId="8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8" fillId="8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0" fillId="8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8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8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1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8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8" fillId="8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1" fillId="8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5" fontId="11" fillId="8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1" fillId="8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1" fillId="8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1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6" fillId="9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6" fillId="9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1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1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8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0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0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8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0" fillId="8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0" fillId="8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1" fillId="9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9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9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9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9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1" fillId="9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9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1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1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5" fillId="11" borderId="1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6" fontId="11" fillId="11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11" fillId="11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4" fontId="11" fillId="11" borderId="1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1" fillId="11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1" fillId="11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1" fillId="11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6" fillId="11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1" fillId="11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7" fillId="11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8" fillId="11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7" fillId="11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7" fillId="11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7" fillId="11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1" fillId="11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7" fillId="11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20" fillId="1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1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1" fillId="11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1" fillId="11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0" fillId="11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2" fillId="11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1" fillId="11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11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11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11" borderId="1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11" fillId="11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11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6" fillId="11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1" fillId="1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11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1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11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11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11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1" fillId="11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11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1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11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11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11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1" fillId="11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1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11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0" fillId="12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16" fillId="8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20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11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8" borderId="23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7" fontId="11" fillId="8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1" fillId="8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3" borderId="24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5" fillId="1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13" borderId="1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5" fillId="13" borderId="16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5" fillId="13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18" fillId="13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6" fontId="5" fillId="13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18" fillId="1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13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5" fillId="13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5" fillId="13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1" fontId="5" fillId="13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4" fillId="13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1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1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1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" fillId="13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5" fillId="13" borderId="26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5" fillId="13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28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9" fillId="13" borderId="29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9" fillId="13" borderId="2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9" fillId="13" borderId="3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9" fillId="13" borderId="3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9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5" fillId="1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0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2" fillId="0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3" fillId="0" borderId="7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12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73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9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25" fillId="9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4" fontId="25" fillId="9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25" fillId="9" borderId="17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25" fillId="9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5" fillId="9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25" fillId="9" borderId="17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5" fillId="9" borderId="34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25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25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25" fillId="9" borderId="10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5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25" fillId="9" borderId="10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6" fontId="25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5" fillId="9" borderId="10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25" fillId="9" borderId="25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70" fontId="25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2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8" fontId="11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6" fillId="9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9" borderId="3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27" fillId="9" borderId="3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1" fillId="14" borderId="3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11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4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6" fillId="8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9" fontId="18" fillId="13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20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9" borderId="0" xfId="0" applyFont="true" applyBorder="true" applyAlignment="true" applyProtection="true">
      <alignment horizontal="center" vertical="top" textRotation="0" wrapText="true" indent="0" shrinkToFit="false"/>
      <protection locked="true" hidden="tru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8" fillId="4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9" fontId="5" fillId="4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7" fontId="5" fillId="4" borderId="17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3" borderId="19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13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">
    <dxf>
      <font>
        <color rgb="FF000000"/>
        <u val="double"/>
      </font>
    </dxf>
    <dxf>
      <font>
        <color rgb="FF000000"/>
        <u val="double"/>
      </font>
    </dxf>
    <dxf>
      <font>
        <color rgb="FF000000"/>
        <u val="double"/>
      </font>
    </dxf>
    <dxf>
      <font>
        <color rgb="FF000000"/>
        <u val="double"/>
      </font>
    </dxf>
    <dxf>
      <font>
        <color rgb="FF000000"/>
        <u val="double"/>
      </font>
    </dxf>
    <dxf>
      <font>
        <color rgb="FF000000"/>
        <u val="double"/>
      </font>
    </dxf>
    <dxf>
      <font>
        <color rgb="FF000000"/>
        <u val="double"/>
      </font>
    </dxf>
    <dxf>
      <font>
        <color rgb="FF000000"/>
        <u val="double"/>
      </font>
    </dxf>
    <dxf>
      <font>
        <color rgb="FF000000"/>
        <u val="double"/>
      </font>
    </dxf>
    <dxf>
      <font>
        <color rgb="FF000000"/>
        <u val="double"/>
      </font>
    </dxf>
    <dxf>
      <font>
        <color rgb="FF000000"/>
        <u val="double"/>
      </font>
    </dxf>
    <dxf>
      <font>
        <color rgb="FF000000"/>
        <u val="double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4E3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5B3D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2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3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pane xSplit="2" ySplit="4" topLeftCell="AA348" activePane="bottomRight" state="frozen"/>
      <selection pane="topLeft" activeCell="A2" activeCellId="0" sqref="A2"/>
      <selection pane="topRight" activeCell="AA2" activeCellId="0" sqref="AA2"/>
      <selection pane="bottomLeft" activeCell="A348" activeCellId="0" sqref="A348"/>
      <selection pane="bottomRight" activeCell="AO361" activeCellId="0" sqref="AO361"/>
    </sheetView>
  </sheetViews>
  <sheetFormatPr defaultColWidth="8.54296875" defaultRowHeight="14.3" zeroHeight="false" outlineLevelRow="0" outlineLevelCol="0"/>
  <cols>
    <col collapsed="false" customWidth="true" hidden="false" outlineLevel="0" max="2" min="2" style="0" width="9.63"/>
    <col collapsed="false" customWidth="true" hidden="false" outlineLevel="0" max="5" min="5" style="0" width="9.25"/>
    <col collapsed="false" customWidth="true" hidden="false" outlineLevel="0" max="22" min="22" style="0" width="9.63"/>
    <col collapsed="false" customWidth="true" hidden="false" outlineLevel="0" max="25" min="25" style="0" width="9.25"/>
    <col collapsed="false" customWidth="true" hidden="false" outlineLevel="0" max="37" min="37" style="0" width="10.87"/>
    <col collapsed="false" customWidth="true" hidden="false" outlineLevel="0" max="39" min="39" style="0" width="11"/>
    <col collapsed="false" customWidth="true" hidden="false" outlineLevel="0" max="40" min="40" style="0" width="10.63"/>
    <col collapsed="false" customWidth="true" hidden="false" outlineLevel="0" max="41" min="41" style="0" width="9.38"/>
    <col collapsed="false" customWidth="true" hidden="false" outlineLevel="0" max="42" min="42" style="0" width="11.63"/>
    <col collapsed="false" customWidth="true" hidden="false" outlineLevel="0" max="66" min="66" style="0" width="9.63"/>
    <col collapsed="false" customWidth="true" hidden="false" outlineLevel="0" max="79" min="79" style="0" width="12.38"/>
    <col collapsed="false" customWidth="true" hidden="false" outlineLevel="0" max="80" min="80" style="0" width="12"/>
    <col collapsed="false" customWidth="true" hidden="false" outlineLevel="0" max="81" min="81" style="0" width="8.25"/>
    <col collapsed="false" customWidth="true" hidden="false" outlineLevel="0" max="82" min="82" style="0" width="10"/>
  </cols>
  <sheetData>
    <row r="1" customFormat="false" ht="18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BT1" s="5"/>
      <c r="BU1" s="5"/>
      <c r="BV1" s="5"/>
    </row>
    <row r="2" customFormat="false" ht="19.05" hidden="false" customHeight="false" outlineLevel="0" collapsed="false">
      <c r="B2" s="6" t="n">
        <v>43466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8"/>
      <c r="AL2" s="8"/>
      <c r="AM2" s="8"/>
      <c r="AN2" s="8"/>
      <c r="AO2" s="8"/>
      <c r="AP2" s="8"/>
      <c r="AQ2" s="8"/>
      <c r="AR2" s="8"/>
      <c r="AS2" s="9"/>
      <c r="AT2" s="10"/>
      <c r="AU2" s="10"/>
      <c r="AV2" s="10"/>
      <c r="AW2" s="10"/>
      <c r="AX2" s="10"/>
      <c r="AY2" s="11"/>
      <c r="AZ2" s="11"/>
      <c r="BT2" s="5"/>
      <c r="BU2" s="5"/>
      <c r="BV2" s="5"/>
    </row>
    <row r="3" customFormat="false" ht="30.1" hidden="false" customHeight="true" outlineLevel="0" collapsed="false">
      <c r="A3" s="12"/>
      <c r="B3" s="13" t="s">
        <v>1</v>
      </c>
      <c r="C3" s="14" t="s">
        <v>2</v>
      </c>
      <c r="D3" s="15" t="s">
        <v>3</v>
      </c>
      <c r="E3" s="14" t="s">
        <v>4</v>
      </c>
      <c r="F3" s="16" t="s">
        <v>5</v>
      </c>
      <c r="G3" s="16"/>
      <c r="H3" s="17" t="s">
        <v>6</v>
      </c>
      <c r="I3" s="17"/>
      <c r="J3" s="17"/>
      <c r="K3" s="17"/>
      <c r="L3" s="17" t="s">
        <v>7</v>
      </c>
      <c r="M3" s="17"/>
      <c r="N3" s="17"/>
      <c r="O3" s="17"/>
      <c r="P3" s="18" t="s">
        <v>8</v>
      </c>
      <c r="Q3" s="18"/>
      <c r="R3" s="19" t="s">
        <v>9</v>
      </c>
      <c r="S3" s="20" t="s">
        <v>10</v>
      </c>
      <c r="T3" s="21" t="s">
        <v>11</v>
      </c>
      <c r="U3" s="22" t="s">
        <v>12</v>
      </c>
      <c r="V3" s="23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5" t="s">
        <v>20</v>
      </c>
      <c r="AD3" s="26" t="s">
        <v>21</v>
      </c>
      <c r="AE3" s="27" t="s">
        <v>22</v>
      </c>
      <c r="AF3" s="26" t="s">
        <v>23</v>
      </c>
      <c r="AG3" s="28" t="s">
        <v>24</v>
      </c>
      <c r="AH3" s="28" t="s">
        <v>25</v>
      </c>
      <c r="AI3" s="28" t="s">
        <v>26</v>
      </c>
      <c r="AJ3" s="29" t="s">
        <v>27</v>
      </c>
      <c r="AK3" s="30" t="s">
        <v>28</v>
      </c>
      <c r="AL3" s="31" t="s">
        <v>29</v>
      </c>
      <c r="AM3" s="29" t="s">
        <v>30</v>
      </c>
      <c r="AN3" s="31" t="s">
        <v>31</v>
      </c>
      <c r="AO3" s="31" t="s">
        <v>32</v>
      </c>
      <c r="AP3" s="29" t="s">
        <v>33</v>
      </c>
      <c r="AQ3" s="32" t="s">
        <v>34</v>
      </c>
      <c r="AR3" s="33" t="s">
        <v>35</v>
      </c>
      <c r="AS3" s="34"/>
      <c r="AT3" s="35" t="s">
        <v>36</v>
      </c>
      <c r="AU3" s="36" t="s">
        <v>37</v>
      </c>
      <c r="AV3" s="36" t="s">
        <v>38</v>
      </c>
      <c r="AW3" s="36" t="s">
        <v>39</v>
      </c>
      <c r="AX3" s="36" t="s">
        <v>40</v>
      </c>
      <c r="AY3" s="36" t="s">
        <v>41</v>
      </c>
      <c r="AZ3" s="36" t="s">
        <v>42</v>
      </c>
      <c r="BB3" s="36" t="s">
        <v>43</v>
      </c>
      <c r="BC3" s="36" t="s">
        <v>44</v>
      </c>
      <c r="BD3" s="36" t="s">
        <v>45</v>
      </c>
      <c r="BE3" s="36" t="s">
        <v>46</v>
      </c>
      <c r="BF3" s="36" t="s">
        <v>47</v>
      </c>
      <c r="BG3" s="36" t="s">
        <v>48</v>
      </c>
      <c r="BH3" s="36" t="s">
        <v>49</v>
      </c>
      <c r="BI3" s="36" t="s">
        <v>50</v>
      </c>
      <c r="BJ3" s="36" t="s">
        <v>51</v>
      </c>
      <c r="BK3" s="36" t="s">
        <v>52</v>
      </c>
      <c r="BL3" s="36" t="s">
        <v>53</v>
      </c>
      <c r="BM3" s="36"/>
      <c r="BN3" s="36" t="s">
        <v>54</v>
      </c>
      <c r="BO3" s="36" t="s">
        <v>55</v>
      </c>
      <c r="BP3" s="36" t="s">
        <v>56</v>
      </c>
      <c r="BQ3" s="37" t="s">
        <v>57</v>
      </c>
      <c r="BR3" s="37" t="s">
        <v>58</v>
      </c>
      <c r="BS3" s="38"/>
      <c r="BT3" s="39" t="s">
        <v>59</v>
      </c>
      <c r="BU3" s="39" t="s">
        <v>60</v>
      </c>
      <c r="BV3" s="5"/>
      <c r="BW3" s="36" t="s">
        <v>61</v>
      </c>
      <c r="BX3" s="36" t="s">
        <v>62</v>
      </c>
      <c r="BY3" s="36" t="s">
        <v>63</v>
      </c>
      <c r="CA3" s="40" t="s">
        <v>64</v>
      </c>
      <c r="CB3" s="40" t="s">
        <v>65</v>
      </c>
      <c r="CD3" s="41" t="s">
        <v>66</v>
      </c>
      <c r="CE3" s="41"/>
      <c r="CF3" s="41" t="s">
        <v>67</v>
      </c>
      <c r="CG3" s="41"/>
    </row>
    <row r="4" customFormat="false" ht="40.6" hidden="false" customHeight="true" outlineLevel="0" collapsed="false">
      <c r="A4" s="42"/>
      <c r="B4" s="13"/>
      <c r="C4" s="14"/>
      <c r="D4" s="15"/>
      <c r="E4" s="14"/>
      <c r="F4" s="16"/>
      <c r="G4" s="16"/>
      <c r="H4" s="43" t="s">
        <v>68</v>
      </c>
      <c r="I4" s="43"/>
      <c r="J4" s="44" t="s">
        <v>69</v>
      </c>
      <c r="K4" s="44"/>
      <c r="L4" s="43" t="s">
        <v>68</v>
      </c>
      <c r="M4" s="43"/>
      <c r="N4" s="44" t="s">
        <v>69</v>
      </c>
      <c r="O4" s="44"/>
      <c r="P4" s="18"/>
      <c r="Q4" s="18"/>
      <c r="R4" s="19"/>
      <c r="S4" s="20"/>
      <c r="T4" s="21"/>
      <c r="U4" s="22"/>
      <c r="V4" s="23"/>
      <c r="W4" s="24"/>
      <c r="X4" s="24"/>
      <c r="Y4" s="24"/>
      <c r="Z4" s="24"/>
      <c r="AA4" s="24"/>
      <c r="AB4" s="24"/>
      <c r="AC4" s="25"/>
      <c r="AD4" s="26"/>
      <c r="AE4" s="27"/>
      <c r="AF4" s="26"/>
      <c r="AG4" s="28"/>
      <c r="AH4" s="28"/>
      <c r="AI4" s="28"/>
      <c r="AJ4" s="29"/>
      <c r="AK4" s="30"/>
      <c r="AL4" s="31"/>
      <c r="AM4" s="29"/>
      <c r="AN4" s="31"/>
      <c r="AO4" s="31"/>
      <c r="AP4" s="29"/>
      <c r="AQ4" s="32"/>
      <c r="AR4" s="33"/>
      <c r="AS4" s="34"/>
      <c r="AT4" s="35"/>
      <c r="AU4" s="36"/>
      <c r="AV4" s="36"/>
      <c r="AW4" s="36"/>
      <c r="AX4" s="36"/>
      <c r="AY4" s="36"/>
      <c r="AZ4" s="36"/>
      <c r="BB4" s="36"/>
      <c r="BC4" s="36"/>
      <c r="BD4" s="36"/>
      <c r="BE4" s="36"/>
      <c r="BF4" s="36"/>
      <c r="BG4" s="36"/>
      <c r="BH4" s="45" t="s">
        <v>70</v>
      </c>
      <c r="BI4" s="45" t="s">
        <v>70</v>
      </c>
      <c r="BJ4" s="45" t="s">
        <v>71</v>
      </c>
      <c r="BK4" s="37" t="s">
        <v>72</v>
      </c>
      <c r="BL4" s="37" t="s">
        <v>72</v>
      </c>
      <c r="BM4" s="37" t="s">
        <v>73</v>
      </c>
      <c r="BN4" s="45" t="s">
        <v>74</v>
      </c>
      <c r="BO4" s="45" t="s">
        <v>75</v>
      </c>
      <c r="BP4" s="36"/>
      <c r="BQ4" s="37"/>
      <c r="BR4" s="37"/>
      <c r="BS4" s="38"/>
      <c r="BT4" s="39"/>
      <c r="BU4" s="39"/>
      <c r="BV4" s="5"/>
      <c r="BW4" s="45" t="s">
        <v>70</v>
      </c>
      <c r="BX4" s="36"/>
      <c r="BY4" s="36"/>
      <c r="CA4" s="40"/>
      <c r="CB4" s="40"/>
      <c r="CD4" s="46" t="s">
        <v>76</v>
      </c>
      <c r="CE4" s="47" t="s">
        <v>77</v>
      </c>
      <c r="CF4" s="46" t="s">
        <v>76</v>
      </c>
      <c r="CG4" s="47" t="s">
        <v>77</v>
      </c>
    </row>
    <row r="5" customFormat="false" ht="13.75" hidden="false" customHeight="true" outlineLevel="0" collapsed="false">
      <c r="A5" s="42"/>
      <c r="B5" s="13"/>
      <c r="C5" s="14"/>
      <c r="D5" s="15"/>
      <c r="E5" s="14"/>
      <c r="F5" s="48" t="s">
        <v>78</v>
      </c>
      <c r="G5" s="44" t="s">
        <v>79</v>
      </c>
      <c r="H5" s="49" t="s">
        <v>80</v>
      </c>
      <c r="I5" s="50" t="s">
        <v>81</v>
      </c>
      <c r="J5" s="50" t="s">
        <v>80</v>
      </c>
      <c r="K5" s="51" t="s">
        <v>81</v>
      </c>
      <c r="L5" s="43" t="s">
        <v>80</v>
      </c>
      <c r="M5" s="50" t="s">
        <v>81</v>
      </c>
      <c r="N5" s="50" t="s">
        <v>80</v>
      </c>
      <c r="O5" s="44" t="s">
        <v>81</v>
      </c>
      <c r="P5" s="50" t="s">
        <v>80</v>
      </c>
      <c r="Q5" s="44" t="s">
        <v>81</v>
      </c>
      <c r="R5" s="19"/>
      <c r="S5" s="20"/>
      <c r="T5" s="21"/>
      <c r="U5" s="22"/>
      <c r="V5" s="23"/>
      <c r="W5" s="24"/>
      <c r="X5" s="24"/>
      <c r="Y5" s="24"/>
      <c r="Z5" s="24"/>
      <c r="AA5" s="24"/>
      <c r="AB5" s="24"/>
      <c r="AC5" s="25"/>
      <c r="AD5" s="26"/>
      <c r="AE5" s="27"/>
      <c r="AF5" s="26"/>
      <c r="AG5" s="28"/>
      <c r="AH5" s="28"/>
      <c r="AI5" s="28"/>
      <c r="AJ5" s="29"/>
      <c r="AK5" s="30"/>
      <c r="AL5" s="31"/>
      <c r="AM5" s="29"/>
      <c r="AN5" s="31"/>
      <c r="AO5" s="31"/>
      <c r="AP5" s="29"/>
      <c r="AQ5" s="32"/>
      <c r="AR5" s="33"/>
      <c r="AS5" s="34"/>
      <c r="AT5" s="35"/>
      <c r="AU5" s="36"/>
      <c r="AV5" s="36"/>
      <c r="AW5" s="36"/>
      <c r="AX5" s="36"/>
      <c r="AY5" s="36"/>
      <c r="AZ5" s="36"/>
      <c r="BB5" s="36"/>
      <c r="BC5" s="36"/>
      <c r="BD5" s="36"/>
      <c r="BE5" s="36"/>
      <c r="BF5" s="36"/>
      <c r="BG5" s="36"/>
      <c r="BH5" s="45"/>
      <c r="BI5" s="45"/>
      <c r="BJ5" s="45" t="s">
        <v>82</v>
      </c>
      <c r="BK5" s="37"/>
      <c r="BL5" s="37"/>
      <c r="BM5" s="37"/>
      <c r="BN5" s="45"/>
      <c r="BO5" s="45"/>
      <c r="BP5" s="36"/>
      <c r="BQ5" s="37"/>
      <c r="BR5" s="37"/>
      <c r="BS5" s="38"/>
      <c r="BT5" s="39"/>
      <c r="BU5" s="39"/>
      <c r="BV5" s="5"/>
      <c r="BW5" s="45"/>
      <c r="BX5" s="36"/>
      <c r="BY5" s="36"/>
      <c r="CA5" s="40"/>
      <c r="CB5" s="40"/>
      <c r="CD5" s="52" t="s">
        <v>83</v>
      </c>
      <c r="CE5" s="53" t="s">
        <v>84</v>
      </c>
      <c r="CF5" s="52" t="s">
        <v>83</v>
      </c>
      <c r="CG5" s="53" t="s">
        <v>84</v>
      </c>
    </row>
    <row r="6" customFormat="false" ht="12.75" hidden="false" customHeight="true" outlineLevel="0" collapsed="false">
      <c r="A6" s="54" t="s">
        <v>85</v>
      </c>
      <c r="B6" s="55" t="n">
        <v>43466</v>
      </c>
      <c r="C6" s="56" t="n">
        <v>56</v>
      </c>
      <c r="D6" s="57" t="n">
        <v>0.724</v>
      </c>
      <c r="E6" s="58" t="n">
        <v>49.5</v>
      </c>
      <c r="F6" s="59" t="n">
        <v>67</v>
      </c>
      <c r="G6" s="59" t="n">
        <v>45</v>
      </c>
      <c r="H6" s="60" t="n">
        <v>0</v>
      </c>
      <c r="I6" s="60" t="n">
        <v>0</v>
      </c>
      <c r="J6" s="60" t="n">
        <v>0</v>
      </c>
      <c r="K6" s="60" t="n">
        <v>0</v>
      </c>
      <c r="L6" s="61" t="n">
        <v>0</v>
      </c>
      <c r="M6" s="61" t="n">
        <v>0</v>
      </c>
      <c r="N6" s="61" t="n">
        <v>0</v>
      </c>
      <c r="O6" s="61" t="n">
        <v>0</v>
      </c>
      <c r="P6" s="61" t="n">
        <v>0</v>
      </c>
      <c r="Q6" s="61" t="n">
        <v>0</v>
      </c>
      <c r="R6" s="61" t="n">
        <v>3720</v>
      </c>
      <c r="S6" s="62" t="n">
        <v>0</v>
      </c>
      <c r="T6" s="62" t="n">
        <v>0</v>
      </c>
      <c r="U6" s="63" t="n">
        <v>0</v>
      </c>
      <c r="V6" s="63" t="n">
        <v>0</v>
      </c>
      <c r="W6" s="60" t="n">
        <v>44</v>
      </c>
      <c r="X6" s="60" t="n">
        <v>1440</v>
      </c>
      <c r="Y6" s="60" t="n">
        <v>48</v>
      </c>
      <c r="Z6" s="60" t="n">
        <v>0</v>
      </c>
      <c r="AA6" s="60" t="n">
        <v>30</v>
      </c>
      <c r="AB6" s="59" t="n">
        <v>0</v>
      </c>
      <c r="AC6" s="64" t="n">
        <v>11</v>
      </c>
      <c r="AD6" s="65" t="n">
        <f aca="false">U6-T6</f>
        <v>0</v>
      </c>
      <c r="AE6" s="59" t="n">
        <v>0</v>
      </c>
      <c r="AF6" s="66" t="str">
        <f aca="false">IF(AE6&gt;0, V6/(AE6*24),"no data")</f>
        <v>no data</v>
      </c>
      <c r="AG6" s="67" t="n">
        <f aca="false">IF(R6&gt;0,R6/24,"no data")</f>
        <v>155</v>
      </c>
      <c r="AH6" s="66" t="str">
        <f aca="false">IF(U6&gt;0,(U6/R6),"no data")</f>
        <v>no data</v>
      </c>
      <c r="AI6" s="68" t="n">
        <f aca="false">(1440-((W6*X6)+(Y6*Z6)+(AA6*AB6))/(W6+Y6+AA6))/1440</f>
        <v>0.639344262295082</v>
      </c>
      <c r="AJ6" s="69" t="str">
        <f aca="false">IF(U6&gt;0,(1440-((X6*W6+AT6*AU6)+(Z6*Y6+AV6*AW6)+(AA6*AB6+AX6*AY6))/(W6+Y6+AA6))/1440,"no data")</f>
        <v>no data</v>
      </c>
      <c r="AK6" s="70" t="n">
        <v>0</v>
      </c>
      <c r="AL6" s="71" t="n">
        <v>0</v>
      </c>
      <c r="AM6" s="58" t="n">
        <f aca="false">AK6*AL6</f>
        <v>0</v>
      </c>
      <c r="AN6" s="70" t="n">
        <v>0.31</v>
      </c>
      <c r="AO6" s="72" t="n">
        <v>1010</v>
      </c>
      <c r="AP6" s="73" t="n">
        <f aca="false">AN6*AO6</f>
        <v>313.1</v>
      </c>
      <c r="AQ6" s="74" t="str">
        <f aca="false">IF(U6&gt;0,((((AK6*AL6)+(AN6*AO6))/(U6*1000))*1000000),"no data")</f>
        <v>no data</v>
      </c>
      <c r="AR6" s="75" t="n">
        <f aca="false">S6/24</f>
        <v>0</v>
      </c>
      <c r="AS6" s="34"/>
      <c r="AT6" s="59" t="n">
        <v>0</v>
      </c>
      <c r="AU6" s="76" t="n">
        <v>0</v>
      </c>
      <c r="AV6" s="76" t="n">
        <v>0</v>
      </c>
      <c r="AW6" s="59" t="n">
        <v>0</v>
      </c>
      <c r="AX6" s="76" t="n">
        <v>0</v>
      </c>
      <c r="AY6" s="59" t="n">
        <v>0</v>
      </c>
      <c r="AZ6" s="59" t="n">
        <v>12</v>
      </c>
      <c r="BB6" s="77" t="n">
        <v>0</v>
      </c>
      <c r="BC6" s="77" t="n">
        <v>0</v>
      </c>
      <c r="BD6" s="77" t="n">
        <v>0</v>
      </c>
      <c r="BE6" s="77" t="e">
        <f aca="false">#REF!-#REF!</f>
        <v>#REF!</v>
      </c>
      <c r="BF6" s="77" t="str">
        <f aca="false">AQ6</f>
        <v>no data</v>
      </c>
      <c r="BG6" s="78" t="n">
        <f aca="false">BD6/24</f>
        <v>0</v>
      </c>
      <c r="BH6" s="79" t="n">
        <v>0</v>
      </c>
      <c r="BI6" s="80" t="n">
        <v>0</v>
      </c>
      <c r="BJ6" s="81" t="n">
        <v>0</v>
      </c>
      <c r="BK6" s="82" t="n">
        <v>0</v>
      </c>
      <c r="BL6" s="81" t="n">
        <v>0</v>
      </c>
      <c r="BM6" s="81" t="n">
        <v>0</v>
      </c>
      <c r="BN6" s="82" t="n">
        <v>1008</v>
      </c>
      <c r="BO6" s="81" t="n">
        <v>50</v>
      </c>
      <c r="BP6" s="83" t="n">
        <v>0</v>
      </c>
      <c r="BQ6" s="82" t="n">
        <v>0</v>
      </c>
      <c r="BR6" s="81" t="n">
        <v>0</v>
      </c>
      <c r="BS6" s="84" t="n">
        <f aca="false">BR6-BQ6</f>
        <v>0</v>
      </c>
      <c r="BT6" s="85" t="n">
        <v>0</v>
      </c>
      <c r="BU6" s="85" t="n">
        <v>0</v>
      </c>
      <c r="BV6" s="86" t="n">
        <f aca="false">BU6-BT6</f>
        <v>0</v>
      </c>
      <c r="BW6" s="87" t="e">
        <f aca="false">#REF!+#REF!</f>
        <v>#REF!</v>
      </c>
      <c r="BX6" s="88" t="n">
        <v>0</v>
      </c>
      <c r="BY6" s="88" t="n">
        <v>0</v>
      </c>
      <c r="BZ6" s="89"/>
      <c r="CA6" s="88" t="n">
        <v>0</v>
      </c>
      <c r="CB6" s="88" t="n">
        <v>0</v>
      </c>
      <c r="CD6" s="78" t="n">
        <v>0</v>
      </c>
      <c r="CE6" s="88" t="n">
        <v>0</v>
      </c>
      <c r="CF6" s="90" t="n">
        <v>0</v>
      </c>
      <c r="CG6" s="78" t="n">
        <v>0</v>
      </c>
    </row>
    <row r="7" customFormat="false" ht="14.3" hidden="false" customHeight="false" outlineLevel="0" collapsed="false">
      <c r="A7" s="54"/>
      <c r="B7" s="55" t="n">
        <v>43467</v>
      </c>
      <c r="C7" s="56" t="n">
        <v>55.6</v>
      </c>
      <c r="D7" s="57" t="n">
        <v>0.773</v>
      </c>
      <c r="E7" s="58" t="n">
        <v>50.8</v>
      </c>
      <c r="F7" s="59" t="n">
        <v>67</v>
      </c>
      <c r="G7" s="59" t="n">
        <v>47</v>
      </c>
      <c r="H7" s="60" t="n">
        <v>0</v>
      </c>
      <c r="I7" s="60" t="n">
        <v>0</v>
      </c>
      <c r="J7" s="60" t="n">
        <v>0</v>
      </c>
      <c r="K7" s="60" t="n">
        <v>0</v>
      </c>
      <c r="L7" s="61" t="n">
        <v>0</v>
      </c>
      <c r="M7" s="61" t="n">
        <v>0</v>
      </c>
      <c r="N7" s="61" t="n">
        <v>0</v>
      </c>
      <c r="O7" s="61" t="n">
        <v>0</v>
      </c>
      <c r="P7" s="61" t="n">
        <v>0</v>
      </c>
      <c r="Q7" s="61" t="n">
        <v>0</v>
      </c>
      <c r="R7" s="61" t="n">
        <v>3720</v>
      </c>
      <c r="S7" s="62" t="n">
        <v>0</v>
      </c>
      <c r="T7" s="62" t="n">
        <v>0</v>
      </c>
      <c r="U7" s="63" t="n">
        <v>0</v>
      </c>
      <c r="V7" s="63" t="n">
        <v>0</v>
      </c>
      <c r="W7" s="60" t="n">
        <v>44</v>
      </c>
      <c r="X7" s="60" t="n">
        <v>1440</v>
      </c>
      <c r="Y7" s="60" t="n">
        <v>48</v>
      </c>
      <c r="Z7" s="60" t="n">
        <v>0</v>
      </c>
      <c r="AA7" s="60" t="n">
        <v>30</v>
      </c>
      <c r="AB7" s="59" t="n">
        <v>0</v>
      </c>
      <c r="AC7" s="64" t="n">
        <v>13</v>
      </c>
      <c r="AD7" s="65" t="n">
        <f aca="false">U7-T7</f>
        <v>0</v>
      </c>
      <c r="AE7" s="59" t="n">
        <v>0</v>
      </c>
      <c r="AF7" s="66" t="str">
        <f aca="false">IF(AE7&gt;0, V7/(AE7*24),"no data")</f>
        <v>no data</v>
      </c>
      <c r="AG7" s="67" t="n">
        <f aca="false">IF(R7&gt;0,R7/24,"no data")</f>
        <v>155</v>
      </c>
      <c r="AH7" s="66" t="str">
        <f aca="false">IF(U7&gt;0,(U7/R7),"no data")</f>
        <v>no data</v>
      </c>
      <c r="AI7" s="68" t="n">
        <f aca="false">(1440-((W7*X7)+(Y7*Z7)+(AA7*AB7))/(W7+Y7+AA7))/1440</f>
        <v>0.639344262295082</v>
      </c>
      <c r="AJ7" s="69" t="str">
        <f aca="false">IF(U7&gt;0,(1440-((X7*W7+AT7*AU7)+(Z7*Y7+AV7*AW7)+(AA7*AB7+AX7*AY7))/(W7+Y7+AA7))/1440,"no data")</f>
        <v>no data</v>
      </c>
      <c r="AK7" s="91" t="n">
        <v>0</v>
      </c>
      <c r="AL7" s="92" t="n">
        <v>0</v>
      </c>
      <c r="AM7" s="58" t="n">
        <f aca="false">AK7*AL7</f>
        <v>0</v>
      </c>
      <c r="AN7" s="91" t="n">
        <v>0.19</v>
      </c>
      <c r="AO7" s="93" t="n">
        <v>1010</v>
      </c>
      <c r="AP7" s="73" t="n">
        <f aca="false">AN7*AO7</f>
        <v>191.9</v>
      </c>
      <c r="AQ7" s="94" t="str">
        <f aca="false">IF(U7&gt;0,((((AK7*AL7)+(AN7*AO7))/(U7*1000))*1000000),"no data")</f>
        <v>no data</v>
      </c>
      <c r="AR7" s="75" t="n">
        <f aca="false">S7/24</f>
        <v>0</v>
      </c>
      <c r="AS7" s="34"/>
      <c r="AT7" s="59" t="n">
        <v>0</v>
      </c>
      <c r="AU7" s="76" t="n">
        <v>0</v>
      </c>
      <c r="AV7" s="76" t="n">
        <v>0</v>
      </c>
      <c r="AW7" s="59" t="n">
        <v>0</v>
      </c>
      <c r="AX7" s="76" t="n">
        <v>0</v>
      </c>
      <c r="AY7" s="59" t="n">
        <v>0</v>
      </c>
      <c r="AZ7" s="59" t="n">
        <v>13</v>
      </c>
      <c r="BB7" s="77" t="n">
        <v>0</v>
      </c>
      <c r="BC7" s="77" t="n">
        <v>0</v>
      </c>
      <c r="BD7" s="77" t="n">
        <v>0</v>
      </c>
      <c r="BE7" s="77" t="n">
        <v>0</v>
      </c>
      <c r="BF7" s="77" t="str">
        <f aca="false">AQ7</f>
        <v>no data</v>
      </c>
      <c r="BG7" s="78" t="n">
        <f aca="false">BD7/24</f>
        <v>0</v>
      </c>
      <c r="BH7" s="79" t="n">
        <v>0</v>
      </c>
      <c r="BI7" s="80" t="n">
        <v>0</v>
      </c>
      <c r="BJ7" s="81" t="n">
        <v>0</v>
      </c>
      <c r="BK7" s="81" t="n">
        <v>0</v>
      </c>
      <c r="BL7" s="81" t="n">
        <v>0</v>
      </c>
      <c r="BM7" s="82" t="n">
        <v>0</v>
      </c>
      <c r="BN7" s="82" t="n">
        <v>1008</v>
      </c>
      <c r="BO7" s="81" t="n">
        <v>50</v>
      </c>
      <c r="BP7" s="83" t="n">
        <v>0</v>
      </c>
      <c r="BQ7" s="95" t="n">
        <v>0</v>
      </c>
      <c r="BR7" s="81" t="n">
        <v>0</v>
      </c>
      <c r="BS7" s="84" t="n">
        <f aca="false">BR7-BQ7</f>
        <v>0</v>
      </c>
      <c r="BT7" s="85" t="n">
        <v>0</v>
      </c>
      <c r="BU7" s="85" t="n">
        <v>0</v>
      </c>
      <c r="BV7" s="86" t="n">
        <f aca="false">BU7-BT7</f>
        <v>0</v>
      </c>
      <c r="BW7" s="87" t="e">
        <f aca="false">#REF!+#REF!</f>
        <v>#REF!</v>
      </c>
      <c r="BX7" s="88" t="n">
        <v>0</v>
      </c>
      <c r="BY7" s="88" t="n">
        <v>0</v>
      </c>
      <c r="BZ7" s="89"/>
      <c r="CA7" s="88" t="n">
        <v>0</v>
      </c>
      <c r="CB7" s="88" t="n">
        <v>0</v>
      </c>
      <c r="CD7" s="78" t="n">
        <v>0</v>
      </c>
      <c r="CE7" s="88" t="n">
        <v>0</v>
      </c>
      <c r="CF7" s="90" t="n">
        <v>0</v>
      </c>
      <c r="CG7" s="78" t="n">
        <v>0</v>
      </c>
    </row>
    <row r="8" customFormat="false" ht="14.3" hidden="false" customHeight="false" outlineLevel="0" collapsed="false">
      <c r="A8" s="54"/>
      <c r="B8" s="55" t="n">
        <v>43468</v>
      </c>
      <c r="C8" s="56" t="n">
        <v>55.6</v>
      </c>
      <c r="D8" s="57" t="n">
        <v>0.74</v>
      </c>
      <c r="E8" s="58" t="n">
        <v>49</v>
      </c>
      <c r="F8" s="59" t="n">
        <v>72</v>
      </c>
      <c r="G8" s="59" t="n">
        <v>45</v>
      </c>
      <c r="H8" s="60" t="n">
        <v>0</v>
      </c>
      <c r="I8" s="60" t="n">
        <v>0</v>
      </c>
      <c r="J8" s="60" t="n">
        <v>0</v>
      </c>
      <c r="K8" s="60" t="n">
        <v>0</v>
      </c>
      <c r="L8" s="61" t="n">
        <v>0</v>
      </c>
      <c r="M8" s="61" t="n">
        <v>0</v>
      </c>
      <c r="N8" s="61" t="n">
        <v>0</v>
      </c>
      <c r="O8" s="61" t="n">
        <v>0</v>
      </c>
      <c r="P8" s="61" t="n">
        <v>0</v>
      </c>
      <c r="Q8" s="61" t="n">
        <v>0</v>
      </c>
      <c r="R8" s="61" t="n">
        <v>3720</v>
      </c>
      <c r="S8" s="62" t="n">
        <v>0</v>
      </c>
      <c r="T8" s="62" t="n">
        <v>0</v>
      </c>
      <c r="U8" s="63" t="n">
        <v>0</v>
      </c>
      <c r="V8" s="63" t="n">
        <v>0</v>
      </c>
      <c r="W8" s="60" t="n">
        <v>44</v>
      </c>
      <c r="X8" s="60" t="n">
        <v>0</v>
      </c>
      <c r="Y8" s="60" t="n">
        <v>48</v>
      </c>
      <c r="Z8" s="60" t="n">
        <v>0</v>
      </c>
      <c r="AA8" s="60" t="n">
        <v>60</v>
      </c>
      <c r="AB8" s="59" t="n">
        <v>0</v>
      </c>
      <c r="AC8" s="64" t="n">
        <v>11</v>
      </c>
      <c r="AD8" s="65" t="n">
        <f aca="false">U8-T8</f>
        <v>0</v>
      </c>
      <c r="AE8" s="59" t="n">
        <v>0</v>
      </c>
      <c r="AF8" s="66" t="str">
        <f aca="false">IF(AE8&gt;0, V8/(AE8*24),"no data")</f>
        <v>no data</v>
      </c>
      <c r="AG8" s="67" t="n">
        <f aca="false">IF(R8&gt;0,R8/24,"no data")</f>
        <v>155</v>
      </c>
      <c r="AH8" s="66" t="str">
        <f aca="false">IF(U8&gt;0,(U8/R8),"no data")</f>
        <v>no data</v>
      </c>
      <c r="AI8" s="68" t="n">
        <f aca="false">(1440-((W8*X8)+(Y8*Z8)+(AA8*AB8))/(W8+Y8+AA8))/1440</f>
        <v>1</v>
      </c>
      <c r="AJ8" s="69" t="str">
        <f aca="false">IF(U8&gt;0,(1440-((X8*W8+AT8*AU8)+(Z8*Y8+AV8*AW8)+(AA8*AB8+AX8*AY8))/(W8+Y8+AA8))/1440,"no data")</f>
        <v>no data</v>
      </c>
      <c r="AK8" s="91" t="n">
        <v>0</v>
      </c>
      <c r="AL8" s="96" t="n">
        <v>0</v>
      </c>
      <c r="AM8" s="58" t="n">
        <f aca="false">AK8*AL8</f>
        <v>0</v>
      </c>
      <c r="AN8" s="91" t="n">
        <v>0</v>
      </c>
      <c r="AO8" s="93" t="n">
        <v>0</v>
      </c>
      <c r="AP8" s="73" t="n">
        <f aca="false">AN8*AO8</f>
        <v>0</v>
      </c>
      <c r="AQ8" s="94" t="str">
        <f aca="false">IF(U8&gt;0,((((AK8*AL8)+(AN8*AO8))/(U8*1000))*1000000),"no data")</f>
        <v>no data</v>
      </c>
      <c r="AR8" s="75" t="n">
        <f aca="false">S8/24</f>
        <v>0</v>
      </c>
      <c r="AS8" s="34"/>
      <c r="AT8" s="59" t="n">
        <v>0</v>
      </c>
      <c r="AU8" s="76" t="n">
        <v>0</v>
      </c>
      <c r="AV8" s="76" t="n">
        <v>0</v>
      </c>
      <c r="AW8" s="59" t="n">
        <v>0</v>
      </c>
      <c r="AX8" s="76" t="n">
        <v>0</v>
      </c>
      <c r="AY8" s="59" t="n">
        <v>0</v>
      </c>
      <c r="AZ8" s="59" t="n">
        <v>11</v>
      </c>
      <c r="BB8" s="77" t="n">
        <v>0</v>
      </c>
      <c r="BC8" s="77" t="n">
        <v>0</v>
      </c>
      <c r="BD8" s="77" t="n">
        <v>0</v>
      </c>
      <c r="BE8" s="77" t="e">
        <f aca="false">#REF!-#REF!</f>
        <v>#REF!</v>
      </c>
      <c r="BF8" s="77" t="str">
        <f aca="false">AQ8</f>
        <v>no data</v>
      </c>
      <c r="BG8" s="78" t="n">
        <f aca="false">BD8/24</f>
        <v>0</v>
      </c>
      <c r="BH8" s="79" t="n">
        <v>0</v>
      </c>
      <c r="BI8" s="80" t="n">
        <v>0</v>
      </c>
      <c r="BJ8" s="81" t="n">
        <v>0</v>
      </c>
      <c r="BK8" s="82" t="n">
        <v>0</v>
      </c>
      <c r="BL8" s="81" t="n">
        <v>0</v>
      </c>
      <c r="BM8" s="81" t="n">
        <v>0</v>
      </c>
      <c r="BN8" s="82" t="n">
        <v>1007</v>
      </c>
      <c r="BO8" s="81" t="n">
        <v>49.98</v>
      </c>
      <c r="BP8" s="83" t="n">
        <v>0</v>
      </c>
      <c r="BQ8" s="82" t="n">
        <v>0</v>
      </c>
      <c r="BR8" s="81" t="n">
        <v>0</v>
      </c>
      <c r="BS8" s="84" t="n">
        <f aca="false">BR8-BQ8</f>
        <v>0</v>
      </c>
      <c r="BT8" s="97" t="n">
        <v>0</v>
      </c>
      <c r="BU8" s="97" t="n">
        <v>0</v>
      </c>
      <c r="BV8" s="98" t="n">
        <f aca="false">BU8-BT8</f>
        <v>0</v>
      </c>
      <c r="BW8" s="77" t="e">
        <f aca="false">#REF!+#REF!</f>
        <v>#REF!</v>
      </c>
      <c r="BX8" s="78" t="n">
        <v>0</v>
      </c>
      <c r="BY8" s="78" t="n">
        <v>0</v>
      </c>
      <c r="CA8" s="78" t="n">
        <v>0</v>
      </c>
      <c r="CB8" s="78" t="n">
        <v>0</v>
      </c>
      <c r="CD8" s="78" t="n">
        <v>0</v>
      </c>
      <c r="CE8" s="78" t="n">
        <v>0</v>
      </c>
      <c r="CF8" s="90" t="n">
        <v>0</v>
      </c>
      <c r="CG8" s="78" t="n">
        <v>0</v>
      </c>
    </row>
    <row r="9" customFormat="false" ht="14.3" hidden="false" customHeight="false" outlineLevel="0" collapsed="false">
      <c r="A9" s="54"/>
      <c r="B9" s="55" t="n">
        <v>43469</v>
      </c>
      <c r="C9" s="56" t="n">
        <v>58</v>
      </c>
      <c r="D9" s="57" t="n">
        <v>0.735</v>
      </c>
      <c r="E9" s="58" t="n">
        <v>51.5</v>
      </c>
      <c r="F9" s="59" t="n">
        <v>68.5</v>
      </c>
      <c r="G9" s="59" t="n">
        <v>51.6</v>
      </c>
      <c r="H9" s="60" t="n">
        <v>0</v>
      </c>
      <c r="I9" s="60" t="n">
        <v>0</v>
      </c>
      <c r="J9" s="60" t="n">
        <v>0</v>
      </c>
      <c r="K9" s="60" t="n">
        <v>0</v>
      </c>
      <c r="L9" s="61" t="n">
        <v>0</v>
      </c>
      <c r="M9" s="61" t="n">
        <v>0</v>
      </c>
      <c r="N9" s="61" t="n">
        <v>0</v>
      </c>
      <c r="O9" s="61" t="n">
        <v>0</v>
      </c>
      <c r="P9" s="61" t="n">
        <v>0</v>
      </c>
      <c r="Q9" s="61" t="n">
        <v>0</v>
      </c>
      <c r="R9" s="61" t="n">
        <v>3720</v>
      </c>
      <c r="S9" s="62" t="n">
        <v>0</v>
      </c>
      <c r="T9" s="62" t="n">
        <v>0</v>
      </c>
      <c r="U9" s="63" t="n">
        <v>0</v>
      </c>
      <c r="V9" s="63" t="n">
        <v>0</v>
      </c>
      <c r="W9" s="60" t="n">
        <v>44</v>
      </c>
      <c r="X9" s="60" t="n">
        <v>0</v>
      </c>
      <c r="Y9" s="60" t="n">
        <v>48</v>
      </c>
      <c r="Z9" s="60" t="n">
        <v>0</v>
      </c>
      <c r="AA9" s="60" t="n">
        <v>60</v>
      </c>
      <c r="AB9" s="59" t="n">
        <v>0</v>
      </c>
      <c r="AC9" s="64" t="n">
        <v>10</v>
      </c>
      <c r="AD9" s="65" t="n">
        <f aca="false">U9-T9</f>
        <v>0</v>
      </c>
      <c r="AE9" s="59" t="n">
        <v>0</v>
      </c>
      <c r="AF9" s="66" t="str">
        <f aca="false">IF(AE9&gt;0, V9/(AE9*24),"no data")</f>
        <v>no data</v>
      </c>
      <c r="AG9" s="67" t="n">
        <f aca="false">IF(R9&gt;0,R9/24,"no data")</f>
        <v>155</v>
      </c>
      <c r="AH9" s="66" t="str">
        <f aca="false">IF(U9&gt;0,(U9/R9),"no data")</f>
        <v>no data</v>
      </c>
      <c r="AI9" s="68" t="n">
        <f aca="false">(1440-((W9*X9)+(Y9*Z9)+(AA9*AB9))/(W9+Y9+AA9))/1440</f>
        <v>1</v>
      </c>
      <c r="AJ9" s="69" t="str">
        <f aca="false">IF(U9&gt;0,(1440-((X9*W9+AT9*AU9)+(Z9*Y9+AV9*AW9)+(AA9*AB9+AX9*AY9))/(W9+Y9+AA9))/1440,"no data")</f>
        <v>no data</v>
      </c>
      <c r="AK9" s="91" t="n">
        <v>0</v>
      </c>
      <c r="AL9" s="96" t="n">
        <v>0</v>
      </c>
      <c r="AM9" s="58" t="n">
        <f aca="false">AK9*AL9</f>
        <v>0</v>
      </c>
      <c r="AN9" s="91" t="n">
        <v>0</v>
      </c>
      <c r="AO9" s="93" t="n">
        <v>0</v>
      </c>
      <c r="AP9" s="73" t="n">
        <f aca="false">AN9*AO9</f>
        <v>0</v>
      </c>
      <c r="AQ9" s="94" t="str">
        <f aca="false">IF(U9&gt;0,((((AK9*AL9)+(AN9*AO9))/(U9*1000))*1000000),"no data")</f>
        <v>no data</v>
      </c>
      <c r="AR9" s="75" t="n">
        <f aca="false">S9/24</f>
        <v>0</v>
      </c>
      <c r="AS9" s="34"/>
      <c r="AT9" s="59" t="n">
        <v>0</v>
      </c>
      <c r="AU9" s="76" t="n">
        <v>0</v>
      </c>
      <c r="AV9" s="76" t="n">
        <v>0</v>
      </c>
      <c r="AW9" s="59" t="n">
        <v>0</v>
      </c>
      <c r="AX9" s="76" t="n">
        <v>0</v>
      </c>
      <c r="AY9" s="59" t="n">
        <v>0</v>
      </c>
      <c r="AZ9" s="59" t="n">
        <v>10</v>
      </c>
      <c r="BB9" s="77" t="n">
        <v>0</v>
      </c>
      <c r="BC9" s="77" t="n">
        <v>0</v>
      </c>
      <c r="BD9" s="77" t="n">
        <v>0</v>
      </c>
      <c r="BE9" s="77" t="e">
        <f aca="false">#REF!-#REF!</f>
        <v>#REF!</v>
      </c>
      <c r="BF9" s="77" t="str">
        <f aca="false">AQ9</f>
        <v>no data</v>
      </c>
      <c r="BG9" s="78" t="n">
        <f aca="false">BD9/24</f>
        <v>0</v>
      </c>
      <c r="BH9" s="79" t="n">
        <v>0</v>
      </c>
      <c r="BI9" s="80" t="n">
        <v>0</v>
      </c>
      <c r="BJ9" s="81" t="n">
        <v>0</v>
      </c>
      <c r="BK9" s="82" t="n">
        <v>0</v>
      </c>
      <c r="BL9" s="81" t="n">
        <v>0</v>
      </c>
      <c r="BM9" s="81" t="n">
        <v>0</v>
      </c>
      <c r="BN9" s="82" t="n">
        <v>1003.2</v>
      </c>
      <c r="BO9" s="81" t="n">
        <v>49.96</v>
      </c>
      <c r="BP9" s="99" t="n">
        <v>0</v>
      </c>
      <c r="BQ9" s="81" t="n">
        <v>0</v>
      </c>
      <c r="BR9" s="81" t="n">
        <v>0</v>
      </c>
      <c r="BS9" s="84" t="n">
        <f aca="false">BR9-BQ9</f>
        <v>0</v>
      </c>
      <c r="BT9" s="97" t="n">
        <v>0</v>
      </c>
      <c r="BU9" s="97" t="n">
        <v>0</v>
      </c>
      <c r="BV9" s="98" t="n">
        <f aca="false">BU9-BT9</f>
        <v>0</v>
      </c>
      <c r="BW9" s="77" t="e">
        <f aca="false">#REF!+#REF!</f>
        <v>#REF!</v>
      </c>
      <c r="BX9" s="78" t="n">
        <v>0</v>
      </c>
      <c r="BY9" s="78" t="n">
        <v>0</v>
      </c>
      <c r="CA9" s="78" t="n">
        <v>0</v>
      </c>
      <c r="CB9" s="78" t="n">
        <v>0</v>
      </c>
      <c r="CD9" s="78" t="n">
        <v>0</v>
      </c>
      <c r="CE9" s="78" t="n">
        <v>0</v>
      </c>
      <c r="CF9" s="90" t="n">
        <v>0</v>
      </c>
      <c r="CG9" s="78" t="n">
        <v>0</v>
      </c>
    </row>
    <row r="10" customFormat="false" ht="14.3" hidden="false" customHeight="false" outlineLevel="0" collapsed="false">
      <c r="A10" s="54"/>
      <c r="B10" s="55" t="n">
        <v>43470</v>
      </c>
      <c r="C10" s="56" t="n">
        <v>58.4</v>
      </c>
      <c r="D10" s="57" t="n">
        <v>0.708</v>
      </c>
      <c r="E10" s="58" t="n">
        <v>51.6</v>
      </c>
      <c r="F10" s="59" t="n">
        <v>65</v>
      </c>
      <c r="G10" s="59" t="n">
        <v>52</v>
      </c>
      <c r="H10" s="60" t="n">
        <v>0</v>
      </c>
      <c r="I10" s="60" t="n">
        <v>0</v>
      </c>
      <c r="J10" s="60" t="n">
        <v>0</v>
      </c>
      <c r="K10" s="60" t="n">
        <v>0</v>
      </c>
      <c r="L10" s="61" t="n">
        <v>0</v>
      </c>
      <c r="M10" s="61" t="n">
        <v>0</v>
      </c>
      <c r="N10" s="61" t="n">
        <v>0</v>
      </c>
      <c r="O10" s="61" t="n">
        <v>0</v>
      </c>
      <c r="P10" s="61" t="n">
        <v>0</v>
      </c>
      <c r="Q10" s="61" t="n">
        <v>0</v>
      </c>
      <c r="R10" s="61" t="n">
        <v>3720</v>
      </c>
      <c r="S10" s="62" t="n">
        <v>0</v>
      </c>
      <c r="T10" s="62" t="n">
        <v>0</v>
      </c>
      <c r="U10" s="63" t="n">
        <v>0</v>
      </c>
      <c r="V10" s="63" t="n">
        <v>0</v>
      </c>
      <c r="W10" s="60" t="n">
        <v>44</v>
      </c>
      <c r="X10" s="60" t="n">
        <v>0</v>
      </c>
      <c r="Y10" s="60" t="n">
        <v>48</v>
      </c>
      <c r="Z10" s="60" t="n">
        <v>0</v>
      </c>
      <c r="AA10" s="60" t="n">
        <v>60</v>
      </c>
      <c r="AB10" s="59" t="n">
        <v>0</v>
      </c>
      <c r="AC10" s="64" t="n">
        <v>7</v>
      </c>
      <c r="AD10" s="65" t="n">
        <f aca="false">U10-T10</f>
        <v>0</v>
      </c>
      <c r="AE10" s="59" t="n">
        <v>0</v>
      </c>
      <c r="AF10" s="66" t="str">
        <f aca="false">IF(AE10&gt;0, V10/(AE10*24),"no data")</f>
        <v>no data</v>
      </c>
      <c r="AG10" s="67" t="n">
        <f aca="false">IF(R10&gt;0,R10/24,"no data")</f>
        <v>155</v>
      </c>
      <c r="AH10" s="66" t="str">
        <f aca="false">IF(U10&gt;0,(U10/R10),"no data")</f>
        <v>no data</v>
      </c>
      <c r="AI10" s="68" t="n">
        <f aca="false">(1440-((W10*X10)+(Y10*Z10)+(AA10*AB10))/(W10+Y10+AA10))/1440</f>
        <v>1</v>
      </c>
      <c r="AJ10" s="69" t="str">
        <f aca="false">IF(U10&gt;0,(1440-((X10*W10+AT10*AU10)+(Z10*Y10+AV10*AW10)+(AA10*AB10+AX10*AY10))/(W10+Y10+AA10))/1440,"no data")</f>
        <v>no data</v>
      </c>
      <c r="AK10" s="91" t="n">
        <v>0</v>
      </c>
      <c r="AL10" s="96" t="n">
        <v>0</v>
      </c>
      <c r="AM10" s="58" t="n">
        <f aca="false">AK10*AL10</f>
        <v>0</v>
      </c>
      <c r="AN10" s="91" t="n">
        <v>0</v>
      </c>
      <c r="AO10" s="93" t="n">
        <v>0</v>
      </c>
      <c r="AP10" s="73" t="n">
        <f aca="false">AN10*AO10</f>
        <v>0</v>
      </c>
      <c r="AQ10" s="94" t="str">
        <f aca="false">IF(U10&gt;0,((((AK10*AL10)+(AN10*AO10))/(U10*1000))*1000000),"no data")</f>
        <v>no data</v>
      </c>
      <c r="AR10" s="75" t="n">
        <f aca="false">S10/24</f>
        <v>0</v>
      </c>
      <c r="AS10" s="34"/>
      <c r="AT10" s="59" t="n">
        <v>0</v>
      </c>
      <c r="AU10" s="76" t="n">
        <v>0</v>
      </c>
      <c r="AV10" s="76" t="n">
        <v>0</v>
      </c>
      <c r="AW10" s="59" t="n">
        <v>0</v>
      </c>
      <c r="AX10" s="76" t="n">
        <v>0</v>
      </c>
      <c r="AY10" s="59" t="n">
        <v>0</v>
      </c>
      <c r="AZ10" s="59" t="n">
        <v>9</v>
      </c>
      <c r="BB10" s="77" t="n">
        <v>0</v>
      </c>
      <c r="BC10" s="77" t="n">
        <v>0</v>
      </c>
      <c r="BD10" s="77" t="n">
        <v>0</v>
      </c>
      <c r="BE10" s="77" t="n">
        <v>0</v>
      </c>
      <c r="BF10" s="77" t="str">
        <f aca="false">AQ10</f>
        <v>no data</v>
      </c>
      <c r="BG10" s="78" t="n">
        <f aca="false">BD10/24</f>
        <v>0</v>
      </c>
      <c r="BH10" s="79" t="n">
        <v>0</v>
      </c>
      <c r="BI10" s="80" t="n">
        <v>0</v>
      </c>
      <c r="BJ10" s="81" t="n">
        <v>0</v>
      </c>
      <c r="BK10" s="82" t="n">
        <v>0</v>
      </c>
      <c r="BL10" s="82" t="n">
        <v>0</v>
      </c>
      <c r="BM10" s="82" t="n">
        <v>0</v>
      </c>
      <c r="BN10" s="82" t="n">
        <v>1002.3</v>
      </c>
      <c r="BO10" s="81" t="n">
        <v>49.95</v>
      </c>
      <c r="BP10" s="83" t="n">
        <v>0</v>
      </c>
      <c r="BQ10" s="78" t="n">
        <v>0</v>
      </c>
      <c r="BR10" s="78" t="n">
        <v>0</v>
      </c>
      <c r="BS10" s="84" t="n">
        <f aca="false">BR10-BQ10</f>
        <v>0</v>
      </c>
      <c r="BT10" s="97" t="n">
        <v>0</v>
      </c>
      <c r="BU10" s="97" t="n">
        <v>0</v>
      </c>
      <c r="BV10" s="98" t="n">
        <f aca="false">BU10-BT10</f>
        <v>0</v>
      </c>
      <c r="BW10" s="77" t="e">
        <f aca="false">#REF!+#REF!</f>
        <v>#REF!</v>
      </c>
      <c r="BX10" s="100" t="n">
        <v>0</v>
      </c>
      <c r="BY10" s="78" t="n">
        <v>0</v>
      </c>
      <c r="CA10" s="78" t="n">
        <v>0</v>
      </c>
      <c r="CB10" s="78" t="n">
        <v>0</v>
      </c>
      <c r="CD10" s="78" t="n">
        <v>0</v>
      </c>
      <c r="CE10" s="78" t="n">
        <v>0</v>
      </c>
      <c r="CF10" s="90" t="n">
        <v>0</v>
      </c>
      <c r="CG10" s="78" t="n">
        <v>0</v>
      </c>
    </row>
    <row r="11" customFormat="false" ht="14.3" hidden="false" customHeight="false" outlineLevel="0" collapsed="false">
      <c r="A11" s="54"/>
      <c r="B11" s="55" t="n">
        <v>43471</v>
      </c>
      <c r="C11" s="56" t="n">
        <v>54.8</v>
      </c>
      <c r="D11" s="57" t="n">
        <v>0.702</v>
      </c>
      <c r="E11" s="58" t="n">
        <v>47.8</v>
      </c>
      <c r="F11" s="59" t="n">
        <v>75</v>
      </c>
      <c r="G11" s="59" t="n">
        <v>47</v>
      </c>
      <c r="H11" s="60" t="n">
        <v>0</v>
      </c>
      <c r="I11" s="60" t="n">
        <v>0</v>
      </c>
      <c r="J11" s="60" t="n">
        <v>0</v>
      </c>
      <c r="K11" s="60" t="n">
        <v>0</v>
      </c>
      <c r="L11" s="61" t="n">
        <v>0</v>
      </c>
      <c r="M11" s="61" t="n">
        <v>0</v>
      </c>
      <c r="N11" s="61" t="n">
        <v>0</v>
      </c>
      <c r="O11" s="61" t="n">
        <v>0</v>
      </c>
      <c r="P11" s="61" t="n">
        <v>0</v>
      </c>
      <c r="Q11" s="61" t="n">
        <v>0</v>
      </c>
      <c r="R11" s="61" t="n">
        <v>3720</v>
      </c>
      <c r="S11" s="62" t="n">
        <v>0</v>
      </c>
      <c r="T11" s="62" t="n">
        <v>0</v>
      </c>
      <c r="U11" s="63" t="n">
        <v>0</v>
      </c>
      <c r="V11" s="63" t="n">
        <v>0</v>
      </c>
      <c r="W11" s="60" t="n">
        <v>44</v>
      </c>
      <c r="X11" s="60" t="n">
        <v>0</v>
      </c>
      <c r="Y11" s="60" t="n">
        <v>48</v>
      </c>
      <c r="Z11" s="60" t="n">
        <v>0</v>
      </c>
      <c r="AA11" s="60" t="n">
        <v>60</v>
      </c>
      <c r="AB11" s="59" t="n">
        <v>0</v>
      </c>
      <c r="AC11" s="64" t="n">
        <v>6</v>
      </c>
      <c r="AD11" s="65" t="n">
        <f aca="false">U11-T11</f>
        <v>0</v>
      </c>
      <c r="AE11" s="59" t="n">
        <v>0</v>
      </c>
      <c r="AF11" s="66" t="str">
        <f aca="false">IF(AE11&gt;0, V11/(AE11*24),"no data")</f>
        <v>no data</v>
      </c>
      <c r="AG11" s="67" t="n">
        <f aca="false">IF(R11&gt;0,R11/24,"no data")</f>
        <v>155</v>
      </c>
      <c r="AH11" s="66" t="str">
        <f aca="false">IF(U11&gt;0,(U11/R11),"no data")</f>
        <v>no data</v>
      </c>
      <c r="AI11" s="68" t="n">
        <f aca="false">(1440-((W11*X11)+(Y11*Z11)+(AA11*AB11))/(W11+Y11+AA11))/1440</f>
        <v>1</v>
      </c>
      <c r="AJ11" s="69" t="str">
        <f aca="false">IF(U11&gt;0,(1440-((X11*W11+AT11*AU11)+(Z11*Y11+AV11*AW11)+(AA11*AB11+AX11*AY11))/(W11+Y11+AA11))/1440,"no data")</f>
        <v>no data</v>
      </c>
      <c r="AK11" s="91" t="n">
        <v>0</v>
      </c>
      <c r="AL11" s="96" t="n">
        <v>0</v>
      </c>
      <c r="AM11" s="58" t="n">
        <f aca="false">AK11*AL11</f>
        <v>0</v>
      </c>
      <c r="AN11" s="91" t="n">
        <v>0</v>
      </c>
      <c r="AO11" s="93" t="n">
        <v>0</v>
      </c>
      <c r="AP11" s="73" t="n">
        <f aca="false">AN11*AO11</f>
        <v>0</v>
      </c>
      <c r="AQ11" s="94" t="str">
        <f aca="false">IF(U11&gt;0,((((AK11*AL11)+(AN11*AO11))/(U11*1000))*1000000),"no data")</f>
        <v>no data</v>
      </c>
      <c r="AR11" s="75" t="n">
        <f aca="false">S11/24</f>
        <v>0</v>
      </c>
      <c r="AS11" s="34"/>
      <c r="AT11" s="59" t="n">
        <v>0</v>
      </c>
      <c r="AU11" s="76" t="n">
        <v>0</v>
      </c>
      <c r="AV11" s="76" t="n">
        <v>0</v>
      </c>
      <c r="AW11" s="59" t="n">
        <v>0</v>
      </c>
      <c r="AX11" s="76" t="n">
        <v>0</v>
      </c>
      <c r="AY11" s="59" t="n">
        <v>0</v>
      </c>
      <c r="AZ11" s="59" t="n">
        <v>8</v>
      </c>
      <c r="BB11" s="77" t="n">
        <v>0</v>
      </c>
      <c r="BC11" s="77" t="n">
        <v>0</v>
      </c>
      <c r="BD11" s="77" t="n">
        <v>0</v>
      </c>
      <c r="BE11" s="77" t="n">
        <v>0</v>
      </c>
      <c r="BF11" s="77" t="str">
        <f aca="false">AQ11</f>
        <v>no data</v>
      </c>
      <c r="BG11" s="78" t="n">
        <f aca="false">BD11/24</f>
        <v>0</v>
      </c>
      <c r="BH11" s="79" t="n">
        <v>0</v>
      </c>
      <c r="BI11" s="80" t="n">
        <v>0</v>
      </c>
      <c r="BJ11" s="81" t="n">
        <v>0</v>
      </c>
      <c r="BK11" s="82" t="n">
        <v>0</v>
      </c>
      <c r="BL11" s="82" t="n">
        <v>0</v>
      </c>
      <c r="BM11" s="82" t="n">
        <v>0</v>
      </c>
      <c r="BN11" s="82" t="n">
        <v>1004.04</v>
      </c>
      <c r="BO11" s="81" t="n">
        <v>49.98</v>
      </c>
      <c r="BP11" s="83" t="n">
        <v>0</v>
      </c>
      <c r="BQ11" s="78" t="n">
        <v>0</v>
      </c>
      <c r="BR11" s="78" t="n">
        <v>0</v>
      </c>
      <c r="BS11" s="84" t="n">
        <f aca="false">BR11-BQ11</f>
        <v>0</v>
      </c>
      <c r="BT11" s="97" t="n">
        <v>0</v>
      </c>
      <c r="BU11" s="97" t="n">
        <v>0</v>
      </c>
      <c r="BV11" s="98" t="n">
        <f aca="false">BU11-BT11</f>
        <v>0</v>
      </c>
      <c r="BW11" s="77" t="e">
        <f aca="false">#REF!+#REF!</f>
        <v>#REF!</v>
      </c>
      <c r="BX11" s="78" t="n">
        <v>0</v>
      </c>
      <c r="BY11" s="78" t="n">
        <v>0</v>
      </c>
      <c r="CA11" s="78" t="n">
        <v>0</v>
      </c>
      <c r="CB11" s="78" t="n">
        <v>0</v>
      </c>
      <c r="CD11" s="78" t="n">
        <v>0</v>
      </c>
      <c r="CE11" s="78" t="n">
        <v>0</v>
      </c>
      <c r="CF11" s="90" t="n">
        <v>0</v>
      </c>
      <c r="CG11" s="90" t="n">
        <v>0</v>
      </c>
    </row>
    <row r="12" customFormat="false" ht="14.3" hidden="false" customHeight="false" outlineLevel="0" collapsed="false">
      <c r="A12" s="54"/>
      <c r="B12" s="55" t="n">
        <v>43472</v>
      </c>
      <c r="C12" s="56" t="n">
        <v>55.5</v>
      </c>
      <c r="D12" s="57" t="n">
        <v>0.6904</v>
      </c>
      <c r="E12" s="58" t="n">
        <v>47.9</v>
      </c>
      <c r="F12" s="59" t="n">
        <v>67</v>
      </c>
      <c r="G12" s="59" t="n">
        <v>46</v>
      </c>
      <c r="H12" s="60" t="n">
        <v>0</v>
      </c>
      <c r="I12" s="60" t="n">
        <v>0</v>
      </c>
      <c r="J12" s="60" t="n">
        <v>0</v>
      </c>
      <c r="K12" s="60" t="n">
        <v>0</v>
      </c>
      <c r="L12" s="61" t="n">
        <v>0</v>
      </c>
      <c r="M12" s="61" t="n">
        <v>0</v>
      </c>
      <c r="N12" s="61" t="n">
        <v>0</v>
      </c>
      <c r="O12" s="61" t="n">
        <v>0</v>
      </c>
      <c r="P12" s="61" t="n">
        <v>0</v>
      </c>
      <c r="Q12" s="61" t="n">
        <v>0</v>
      </c>
      <c r="R12" s="61" t="n">
        <v>3720</v>
      </c>
      <c r="S12" s="62" t="n">
        <v>0</v>
      </c>
      <c r="T12" s="62" t="n">
        <v>0</v>
      </c>
      <c r="U12" s="63" t="n">
        <v>0</v>
      </c>
      <c r="V12" s="63" t="n">
        <v>0</v>
      </c>
      <c r="W12" s="60" t="n">
        <v>44</v>
      </c>
      <c r="X12" s="60" t="n">
        <v>0</v>
      </c>
      <c r="Y12" s="60" t="n">
        <v>48</v>
      </c>
      <c r="Z12" s="60" t="n">
        <v>0</v>
      </c>
      <c r="AA12" s="60" t="n">
        <v>60</v>
      </c>
      <c r="AB12" s="59" t="n">
        <v>0</v>
      </c>
      <c r="AC12" s="64" t="n">
        <f aca="false">V12-U12+AZ12</f>
        <v>8</v>
      </c>
      <c r="AD12" s="65" t="n">
        <f aca="false">U12-T12</f>
        <v>0</v>
      </c>
      <c r="AE12" s="59" t="n">
        <v>0</v>
      </c>
      <c r="AF12" s="66" t="str">
        <f aca="false">IF(AE12&gt;0, V12/(AE12*24),"no data")</f>
        <v>no data</v>
      </c>
      <c r="AG12" s="67" t="n">
        <f aca="false">IF(R12&gt;0,R12/24,"no data")</f>
        <v>155</v>
      </c>
      <c r="AH12" s="66" t="str">
        <f aca="false">IF(U12&gt;0,(U12/R12),"no data")</f>
        <v>no data</v>
      </c>
      <c r="AI12" s="68" t="n">
        <f aca="false">(1440-((W12*X12)+(Y12*Z12)+(AA12*AB12))/(W12+Y12+AA12))/1440</f>
        <v>1</v>
      </c>
      <c r="AJ12" s="69" t="str">
        <f aca="false">IF(U12&gt;0,(1440-((X12*W12+AT12*AU12)+(Z12*Y12+AV12*AW12)+(AA12*AB12+AX12*AY12))/(W12+Y12+AA12))/1440,"no data")</f>
        <v>no data</v>
      </c>
      <c r="AK12" s="91" t="n">
        <v>0</v>
      </c>
      <c r="AL12" s="96" t="n">
        <v>0</v>
      </c>
      <c r="AM12" s="58" t="n">
        <f aca="false">AK12*AL12</f>
        <v>0</v>
      </c>
      <c r="AN12" s="91" t="n">
        <v>0</v>
      </c>
      <c r="AO12" s="93" t="n">
        <v>0</v>
      </c>
      <c r="AP12" s="73" t="n">
        <f aca="false">AN12*AO12</f>
        <v>0</v>
      </c>
      <c r="AQ12" s="94" t="str">
        <f aca="false">IF(U12&gt;0,((((AK12*AL12)+(AN12*AO12))/(U12*1000))*1000000),"no data")</f>
        <v>no data</v>
      </c>
      <c r="AR12" s="75" t="n">
        <f aca="false">S12/24</f>
        <v>0</v>
      </c>
      <c r="AS12" s="34"/>
      <c r="AT12" s="59" t="n">
        <v>0</v>
      </c>
      <c r="AU12" s="76" t="n">
        <v>0</v>
      </c>
      <c r="AV12" s="76" t="n">
        <v>0</v>
      </c>
      <c r="AW12" s="59" t="n">
        <v>0</v>
      </c>
      <c r="AX12" s="76" t="n">
        <v>0</v>
      </c>
      <c r="AY12" s="59" t="n">
        <v>0</v>
      </c>
      <c r="AZ12" s="59" t="n">
        <v>8</v>
      </c>
      <c r="BB12" s="77" t="n">
        <v>0</v>
      </c>
      <c r="BC12" s="77" t="n">
        <v>0</v>
      </c>
      <c r="BD12" s="77" t="n">
        <v>0</v>
      </c>
      <c r="BE12" s="77" t="n">
        <v>0</v>
      </c>
      <c r="BF12" s="77" t="str">
        <f aca="false">AQ12</f>
        <v>no data</v>
      </c>
      <c r="BG12" s="78" t="n">
        <f aca="false">BD12/24</f>
        <v>0</v>
      </c>
      <c r="BH12" s="79" t="n">
        <v>0</v>
      </c>
      <c r="BI12" s="80" t="n">
        <v>0</v>
      </c>
      <c r="BJ12" s="81" t="n">
        <v>0</v>
      </c>
      <c r="BK12" s="82" t="n">
        <v>0</v>
      </c>
      <c r="BL12" s="82" t="n">
        <v>0</v>
      </c>
      <c r="BM12" s="82" t="n">
        <v>0</v>
      </c>
      <c r="BN12" s="82" t="n">
        <v>1005.21</v>
      </c>
      <c r="BO12" s="81" t="n">
        <v>49.99</v>
      </c>
      <c r="BP12" s="83" t="n">
        <v>0</v>
      </c>
      <c r="BQ12" s="78" t="n">
        <v>0</v>
      </c>
      <c r="BR12" s="78" t="n">
        <v>0</v>
      </c>
      <c r="BS12" s="84" t="n">
        <f aca="false">BR12-BQ12</f>
        <v>0</v>
      </c>
      <c r="BT12" s="77" t="n">
        <v>0</v>
      </c>
      <c r="BU12" s="77" t="n">
        <v>0</v>
      </c>
      <c r="BV12" s="98" t="n">
        <f aca="false">BU12-BT12</f>
        <v>0</v>
      </c>
      <c r="BW12" s="77" t="e">
        <f aca="false">#REF!+#REF!</f>
        <v>#REF!</v>
      </c>
      <c r="BX12" s="90" t="n">
        <v>0</v>
      </c>
      <c r="BY12" s="90" t="n">
        <v>0</v>
      </c>
      <c r="CA12" s="90" t="n">
        <v>0</v>
      </c>
      <c r="CB12" s="90" t="n">
        <v>0</v>
      </c>
      <c r="CD12" s="90" t="n">
        <v>0</v>
      </c>
      <c r="CE12" s="90" t="n">
        <v>0</v>
      </c>
      <c r="CF12" s="90" t="n">
        <v>0</v>
      </c>
      <c r="CG12" s="90" t="n">
        <v>0</v>
      </c>
    </row>
    <row r="13" customFormat="false" ht="12.75" hidden="false" customHeight="true" outlineLevel="0" collapsed="false">
      <c r="A13" s="101" t="s">
        <v>86</v>
      </c>
      <c r="B13" s="102" t="n">
        <v>43473</v>
      </c>
      <c r="C13" s="103" t="n">
        <v>57.2</v>
      </c>
      <c r="D13" s="104" t="n">
        <v>0.668</v>
      </c>
      <c r="E13" s="105" t="n">
        <v>49</v>
      </c>
      <c r="F13" s="106" t="n">
        <v>67</v>
      </c>
      <c r="G13" s="106" t="n">
        <v>50</v>
      </c>
      <c r="H13" s="107" t="n">
        <v>0</v>
      </c>
      <c r="I13" s="107" t="n">
        <v>0</v>
      </c>
      <c r="J13" s="107" t="n">
        <v>0</v>
      </c>
      <c r="K13" s="107" t="n">
        <v>0</v>
      </c>
      <c r="L13" s="108" t="n">
        <v>0</v>
      </c>
      <c r="M13" s="108" t="n">
        <v>0</v>
      </c>
      <c r="N13" s="108" t="n">
        <v>0</v>
      </c>
      <c r="O13" s="108" t="n">
        <v>0</v>
      </c>
      <c r="P13" s="108" t="n">
        <v>0</v>
      </c>
      <c r="Q13" s="108" t="n">
        <v>0</v>
      </c>
      <c r="R13" s="109" t="n">
        <v>3720</v>
      </c>
      <c r="S13" s="110" t="n">
        <v>0</v>
      </c>
      <c r="T13" s="110" t="n">
        <v>0</v>
      </c>
      <c r="U13" s="111" t="n">
        <v>0</v>
      </c>
      <c r="V13" s="111" t="n">
        <v>0</v>
      </c>
      <c r="W13" s="106" t="n">
        <v>44</v>
      </c>
      <c r="X13" s="106" t="n">
        <v>0</v>
      </c>
      <c r="Y13" s="106" t="n">
        <v>48</v>
      </c>
      <c r="Z13" s="106" t="n">
        <v>0</v>
      </c>
      <c r="AA13" s="106" t="n">
        <v>60</v>
      </c>
      <c r="AB13" s="106" t="n">
        <v>0</v>
      </c>
      <c r="AC13" s="112" t="n">
        <v>6</v>
      </c>
      <c r="AD13" s="113" t="n">
        <f aca="false">U13-T13</f>
        <v>0</v>
      </c>
      <c r="AE13" s="106" t="n">
        <v>0</v>
      </c>
      <c r="AF13" s="114" t="str">
        <f aca="false">IF(AE13&gt;0, V13/(AE13*24),"no data")</f>
        <v>no data</v>
      </c>
      <c r="AG13" s="115" t="n">
        <f aca="false">IF(R13&gt;0,R13/24,"no data")</f>
        <v>155</v>
      </c>
      <c r="AH13" s="114" t="str">
        <f aca="false">IF(U13&gt;0,(U13/R13),"no data")</f>
        <v>no data</v>
      </c>
      <c r="AI13" s="116" t="n">
        <f aca="false">(1440-((W13*X13)+(Y13*Z13)+(AA13*AB13))/(W13+Y13+AA13))/1440</f>
        <v>1</v>
      </c>
      <c r="AJ13" s="117" t="str">
        <f aca="false">IF(U13&gt;0,(1440-((X13*W13+AT13*AU13)+(Z13*Y13+AV13*AW13)+(AA13*AB13+AX13*AY13))/(W13+Y13+AA13))/1440,"no data")</f>
        <v>no data</v>
      </c>
      <c r="AK13" s="118" t="n">
        <v>0</v>
      </c>
      <c r="AL13" s="119" t="n">
        <v>0</v>
      </c>
      <c r="AM13" s="105" t="n">
        <f aca="false">AK13*AL13</f>
        <v>0</v>
      </c>
      <c r="AN13" s="118" t="n">
        <v>0</v>
      </c>
      <c r="AO13" s="120" t="n">
        <v>0</v>
      </c>
      <c r="AP13" s="121" t="n">
        <f aca="false">AN13*AO13</f>
        <v>0</v>
      </c>
      <c r="AQ13" s="122" t="str">
        <f aca="false">IF(U13&gt;0,((((AK13*AL13)+(AN13*AO13))/(U13*1000))*1000000),"no data")</f>
        <v>no data</v>
      </c>
      <c r="AR13" s="123" t="n">
        <f aca="false">S13/24</f>
        <v>0</v>
      </c>
      <c r="AS13" s="34"/>
      <c r="AT13" s="124" t="n">
        <v>0</v>
      </c>
      <c r="AU13" s="106" t="n">
        <v>0</v>
      </c>
      <c r="AV13" s="125" t="n">
        <v>0</v>
      </c>
      <c r="AW13" s="125" t="n">
        <v>0</v>
      </c>
      <c r="AX13" s="106" t="n">
        <v>0</v>
      </c>
      <c r="AY13" s="125" t="n">
        <v>0</v>
      </c>
      <c r="AZ13" s="106" t="n">
        <v>7</v>
      </c>
      <c r="BB13" s="106" t="n">
        <v>0</v>
      </c>
      <c r="BC13" s="106" t="n">
        <v>0</v>
      </c>
      <c r="BD13" s="106" t="n">
        <v>0</v>
      </c>
      <c r="BE13" s="126" t="e">
        <f aca="false">#REF!-#REF!</f>
        <v>#REF!</v>
      </c>
      <c r="BF13" s="127" t="str">
        <f aca="false">AQ13</f>
        <v>no data</v>
      </c>
      <c r="BG13" s="128" t="n">
        <f aca="false">BD13/24</f>
        <v>0</v>
      </c>
      <c r="BH13" s="129" t="n">
        <v>0</v>
      </c>
      <c r="BI13" s="130" t="n">
        <v>0</v>
      </c>
      <c r="BJ13" s="128" t="n">
        <v>0</v>
      </c>
      <c r="BK13" s="126" t="n">
        <v>0</v>
      </c>
      <c r="BL13" s="126" t="n">
        <v>0</v>
      </c>
      <c r="BM13" s="126" t="n">
        <v>0</v>
      </c>
      <c r="BN13" s="126" t="n">
        <v>1003</v>
      </c>
      <c r="BO13" s="128" t="n">
        <v>50.03</v>
      </c>
      <c r="BP13" s="131" t="n">
        <v>0</v>
      </c>
      <c r="BQ13" s="128" t="n">
        <v>0</v>
      </c>
      <c r="BR13" s="128" t="n">
        <v>0</v>
      </c>
      <c r="BS13" s="84" t="n">
        <f aca="false">BR13-BQ13</f>
        <v>0</v>
      </c>
      <c r="BT13" s="126" t="n">
        <v>0</v>
      </c>
      <c r="BU13" s="126" t="n">
        <v>0</v>
      </c>
      <c r="BV13" s="98" t="n">
        <f aca="false">BU13-BT13</f>
        <v>0</v>
      </c>
      <c r="BW13" s="126" t="e">
        <f aca="false">#REF!+#REF!</f>
        <v>#REF!</v>
      </c>
      <c r="BX13" s="128" t="n">
        <v>0</v>
      </c>
      <c r="BY13" s="128" t="n">
        <v>0</v>
      </c>
      <c r="CA13" s="128" t="n">
        <v>0</v>
      </c>
      <c r="CB13" s="128" t="n">
        <v>0</v>
      </c>
      <c r="CD13" s="128" t="n">
        <v>0</v>
      </c>
      <c r="CE13" s="128" t="n">
        <v>0</v>
      </c>
      <c r="CF13" s="128" t="n">
        <v>0</v>
      </c>
      <c r="CG13" s="128" t="n">
        <v>0</v>
      </c>
    </row>
    <row r="14" customFormat="false" ht="14.3" hidden="false" customHeight="false" outlineLevel="0" collapsed="false">
      <c r="A14" s="101"/>
      <c r="B14" s="102" t="n">
        <v>43474</v>
      </c>
      <c r="C14" s="103" t="n">
        <v>57.8</v>
      </c>
      <c r="D14" s="132" t="n">
        <v>0.69</v>
      </c>
      <c r="E14" s="105" t="n">
        <v>50.1</v>
      </c>
      <c r="F14" s="106" t="n">
        <v>70</v>
      </c>
      <c r="G14" s="106" t="n">
        <v>50</v>
      </c>
      <c r="H14" s="107" t="n">
        <v>0</v>
      </c>
      <c r="I14" s="107" t="n">
        <v>0</v>
      </c>
      <c r="J14" s="107" t="n">
        <v>0</v>
      </c>
      <c r="K14" s="107" t="n">
        <v>0</v>
      </c>
      <c r="L14" s="108" t="n">
        <v>0</v>
      </c>
      <c r="M14" s="108" t="n">
        <v>0</v>
      </c>
      <c r="N14" s="108" t="n">
        <v>0</v>
      </c>
      <c r="O14" s="108" t="n">
        <v>0</v>
      </c>
      <c r="P14" s="108" t="n">
        <v>0</v>
      </c>
      <c r="Q14" s="108" t="n">
        <v>0</v>
      </c>
      <c r="R14" s="109" t="n">
        <v>3720</v>
      </c>
      <c r="S14" s="110" t="n">
        <v>0</v>
      </c>
      <c r="T14" s="110" t="n">
        <v>0</v>
      </c>
      <c r="U14" s="111" t="n">
        <v>0</v>
      </c>
      <c r="V14" s="111" t="n">
        <v>0</v>
      </c>
      <c r="W14" s="106" t="n">
        <v>44</v>
      </c>
      <c r="X14" s="106" t="n">
        <v>0</v>
      </c>
      <c r="Y14" s="106" t="n">
        <v>48</v>
      </c>
      <c r="Z14" s="106" t="n">
        <v>0</v>
      </c>
      <c r="AA14" s="106" t="n">
        <v>60</v>
      </c>
      <c r="AB14" s="106" t="n">
        <v>0</v>
      </c>
      <c r="AC14" s="112" t="n">
        <f aca="false">V14-U14+AZ14</f>
        <v>7</v>
      </c>
      <c r="AD14" s="113" t="n">
        <f aca="false">U14-T14</f>
        <v>0</v>
      </c>
      <c r="AE14" s="106" t="n">
        <v>0</v>
      </c>
      <c r="AF14" s="114" t="str">
        <f aca="false">IF(AE14&gt;0, V14/(AE14*24),"no data")</f>
        <v>no data</v>
      </c>
      <c r="AG14" s="115" t="n">
        <f aca="false">IF(R14&gt;0,R14/24,"no data")</f>
        <v>155</v>
      </c>
      <c r="AH14" s="114" t="str">
        <f aca="false">IF(U14&gt;0,(U14/R14),"no data")</f>
        <v>no data</v>
      </c>
      <c r="AI14" s="116" t="n">
        <f aca="false">(1440-((W14*X14)+(Y14*Z14)+(AA14*AB14))/(W14+Y14+AA14))/1440</f>
        <v>1</v>
      </c>
      <c r="AJ14" s="117" t="str">
        <f aca="false">IF(U14&gt;0,(1440-((X14*W14+AT14*AU14)+(Z14*Y14+AV14*AW14)+(AA14*AB14+AX14*AY14))/(W14+Y14+AA14))/1440,"no data")</f>
        <v>no data</v>
      </c>
      <c r="AK14" s="118" t="n">
        <v>0</v>
      </c>
      <c r="AL14" s="119" t="n">
        <v>0</v>
      </c>
      <c r="AM14" s="105" t="n">
        <f aca="false">AK14*AL14</f>
        <v>0</v>
      </c>
      <c r="AN14" s="118" t="n">
        <v>0</v>
      </c>
      <c r="AO14" s="120" t="n">
        <v>0</v>
      </c>
      <c r="AP14" s="121" t="n">
        <f aca="false">AN14*AO14</f>
        <v>0</v>
      </c>
      <c r="AQ14" s="122" t="str">
        <f aca="false">IF(U14&gt;0,((((AK14*AL14)+(AN14*AO14))/(U14*1000))*1000000),"no data")</f>
        <v>no data</v>
      </c>
      <c r="AR14" s="123" t="n">
        <f aca="false">S14/24</f>
        <v>0</v>
      </c>
      <c r="AS14" s="34"/>
      <c r="AT14" s="124" t="n">
        <v>0</v>
      </c>
      <c r="AU14" s="106" t="n">
        <v>0</v>
      </c>
      <c r="AV14" s="125" t="n">
        <v>0</v>
      </c>
      <c r="AW14" s="125" t="n">
        <v>0</v>
      </c>
      <c r="AX14" s="106" t="n">
        <v>0</v>
      </c>
      <c r="AY14" s="125" t="n">
        <v>0</v>
      </c>
      <c r="AZ14" s="106" t="n">
        <v>7</v>
      </c>
      <c r="BB14" s="106" t="n">
        <v>0</v>
      </c>
      <c r="BC14" s="106" t="n">
        <v>0</v>
      </c>
      <c r="BD14" s="106" t="n">
        <v>0</v>
      </c>
      <c r="BE14" s="126" t="e">
        <f aca="false">#REF!-#REF!</f>
        <v>#REF!</v>
      </c>
      <c r="BF14" s="127" t="str">
        <f aca="false">AQ14</f>
        <v>no data</v>
      </c>
      <c r="BG14" s="128" t="n">
        <f aca="false">BD14/24</f>
        <v>0</v>
      </c>
      <c r="BH14" s="129" t="n">
        <v>0</v>
      </c>
      <c r="BI14" s="130" t="n">
        <v>0</v>
      </c>
      <c r="BJ14" s="128" t="n">
        <v>0</v>
      </c>
      <c r="BK14" s="126" t="n">
        <v>0</v>
      </c>
      <c r="BL14" s="126" t="n">
        <v>0</v>
      </c>
      <c r="BM14" s="126" t="n">
        <v>0</v>
      </c>
      <c r="BN14" s="126" t="n">
        <v>1001.88</v>
      </c>
      <c r="BO14" s="126" t="n">
        <v>50</v>
      </c>
      <c r="BP14" s="131" t="n">
        <v>0</v>
      </c>
      <c r="BQ14" s="128" t="n">
        <v>0</v>
      </c>
      <c r="BR14" s="128" t="n">
        <v>0</v>
      </c>
      <c r="BS14" s="84" t="n">
        <f aca="false">BR14-BQ14</f>
        <v>0</v>
      </c>
      <c r="BT14" s="126" t="n">
        <v>0</v>
      </c>
      <c r="BU14" s="126" t="n">
        <v>0</v>
      </c>
      <c r="BV14" s="98" t="n">
        <f aca="false">BU14-BT14</f>
        <v>0</v>
      </c>
      <c r="BW14" s="126" t="e">
        <f aca="false">#REF!+#REF!</f>
        <v>#REF!</v>
      </c>
      <c r="BX14" s="128" t="n">
        <v>0</v>
      </c>
      <c r="BY14" s="128" t="n">
        <v>0</v>
      </c>
      <c r="CA14" s="128" t="n">
        <v>0</v>
      </c>
      <c r="CB14" s="128" t="n">
        <v>0</v>
      </c>
      <c r="CD14" s="128" t="n">
        <v>0</v>
      </c>
      <c r="CE14" s="128" t="n">
        <v>0</v>
      </c>
      <c r="CF14" s="128" t="n">
        <v>0</v>
      </c>
      <c r="CG14" s="128" t="n">
        <v>0</v>
      </c>
    </row>
    <row r="15" customFormat="false" ht="14.3" hidden="false" customHeight="false" outlineLevel="0" collapsed="false">
      <c r="A15" s="101"/>
      <c r="B15" s="102" t="n">
        <v>43475</v>
      </c>
      <c r="C15" s="103" t="n">
        <v>58.5</v>
      </c>
      <c r="D15" s="132" t="n">
        <v>0.698</v>
      </c>
      <c r="E15" s="105" t="n">
        <v>50.8</v>
      </c>
      <c r="F15" s="106" t="n">
        <v>72</v>
      </c>
      <c r="G15" s="106" t="n">
        <v>49</v>
      </c>
      <c r="H15" s="107" t="n">
        <v>0</v>
      </c>
      <c r="I15" s="107" t="n">
        <v>0</v>
      </c>
      <c r="J15" s="107" t="n">
        <v>0</v>
      </c>
      <c r="K15" s="107" t="n">
        <v>0</v>
      </c>
      <c r="L15" s="108" t="n">
        <v>0</v>
      </c>
      <c r="M15" s="108" t="n">
        <v>0</v>
      </c>
      <c r="N15" s="108" t="n">
        <v>0</v>
      </c>
      <c r="O15" s="108" t="n">
        <v>0</v>
      </c>
      <c r="P15" s="108" t="n">
        <v>0</v>
      </c>
      <c r="Q15" s="108" t="n">
        <v>0</v>
      </c>
      <c r="R15" s="109" t="n">
        <v>3719</v>
      </c>
      <c r="S15" s="110" t="n">
        <v>0</v>
      </c>
      <c r="T15" s="110" t="n">
        <v>0</v>
      </c>
      <c r="U15" s="111" t="n">
        <v>0</v>
      </c>
      <c r="V15" s="111" t="n">
        <v>0</v>
      </c>
      <c r="W15" s="106" t="n">
        <v>44</v>
      </c>
      <c r="X15" s="106" t="n">
        <v>0</v>
      </c>
      <c r="Y15" s="106" t="n">
        <v>48</v>
      </c>
      <c r="Z15" s="106" t="n">
        <v>0</v>
      </c>
      <c r="AA15" s="106" t="n">
        <v>60</v>
      </c>
      <c r="AB15" s="106" t="n">
        <v>0</v>
      </c>
      <c r="AC15" s="112" t="n">
        <v>9</v>
      </c>
      <c r="AD15" s="113" t="n">
        <f aca="false">U15-T15</f>
        <v>0</v>
      </c>
      <c r="AE15" s="106" t="n">
        <v>0</v>
      </c>
      <c r="AF15" s="114" t="str">
        <f aca="false">IF(AE15&gt;0, V15/(AE15*24),"no data")</f>
        <v>no data</v>
      </c>
      <c r="AG15" s="115" t="n">
        <f aca="false">IF(R15&gt;0,R15/24,"no data")</f>
        <v>154.958333333333</v>
      </c>
      <c r="AH15" s="114" t="str">
        <f aca="false">IF(U15&gt;0,(U15/R15),"no data")</f>
        <v>no data</v>
      </c>
      <c r="AI15" s="116" t="n">
        <f aca="false">(1440-((W15*X15)+(Y15*Z15)+(AA15*AB15))/(W15+Y15+AA15))/1440</f>
        <v>1</v>
      </c>
      <c r="AJ15" s="117" t="str">
        <f aca="false">IF(U15&gt;0,(1440-((X15*W15+AT15*AU15)+(Z15*Y15+AV15*AW15)+(AA15*AB15+AX15*AY15))/(W15+Y15+AA15))/1440,"no data")</f>
        <v>no data</v>
      </c>
      <c r="AK15" s="118" t="n">
        <v>0</v>
      </c>
      <c r="AL15" s="119" t="n">
        <v>0</v>
      </c>
      <c r="AM15" s="105" t="n">
        <f aca="false">AK15*AL15</f>
        <v>0</v>
      </c>
      <c r="AN15" s="118" t="n">
        <v>0</v>
      </c>
      <c r="AO15" s="120" t="n">
        <v>0</v>
      </c>
      <c r="AP15" s="121" t="n">
        <f aca="false">AN15*AO15</f>
        <v>0</v>
      </c>
      <c r="AQ15" s="122" t="str">
        <f aca="false">IF(U15&gt;0,((((AK15*AL15)+(AN15*AO15))/(U15*1000))*1000000),"no data")</f>
        <v>no data</v>
      </c>
      <c r="AR15" s="123" t="n">
        <f aca="false">S15/24</f>
        <v>0</v>
      </c>
      <c r="AS15" s="34"/>
      <c r="AT15" s="133" t="n">
        <v>0</v>
      </c>
      <c r="AU15" s="106" t="n">
        <v>0</v>
      </c>
      <c r="AV15" s="125" t="n">
        <v>0</v>
      </c>
      <c r="AW15" s="125" t="n">
        <v>0</v>
      </c>
      <c r="AX15" s="106" t="n">
        <v>0</v>
      </c>
      <c r="AY15" s="125" t="n">
        <v>0</v>
      </c>
      <c r="AZ15" s="106" t="n">
        <v>9</v>
      </c>
      <c r="BB15" s="106" t="n">
        <v>0</v>
      </c>
      <c r="BC15" s="106" t="n">
        <v>0</v>
      </c>
      <c r="BD15" s="106" t="n">
        <v>0</v>
      </c>
      <c r="BE15" s="126" t="e">
        <f aca="false">#REF!-#REF!</f>
        <v>#REF!</v>
      </c>
      <c r="BF15" s="127" t="str">
        <f aca="false">AQ15</f>
        <v>no data</v>
      </c>
      <c r="BG15" s="128" t="n">
        <f aca="false">BD15/24</f>
        <v>0</v>
      </c>
      <c r="BH15" s="129" t="n">
        <v>0</v>
      </c>
      <c r="BI15" s="130" t="n">
        <v>0</v>
      </c>
      <c r="BJ15" s="128" t="n">
        <v>0</v>
      </c>
      <c r="BK15" s="126" t="n">
        <v>0</v>
      </c>
      <c r="BL15" s="126" t="n">
        <v>0</v>
      </c>
      <c r="BM15" s="126" t="n">
        <v>0</v>
      </c>
      <c r="BN15" s="126" t="n">
        <v>999.8</v>
      </c>
      <c r="BO15" s="126" t="n">
        <v>50.04</v>
      </c>
      <c r="BP15" s="131" t="n">
        <v>0</v>
      </c>
      <c r="BQ15" s="128" t="n">
        <v>0</v>
      </c>
      <c r="BR15" s="128" t="n">
        <v>0</v>
      </c>
      <c r="BS15" s="84" t="n">
        <f aca="false">BR15-BQ15</f>
        <v>0</v>
      </c>
      <c r="BT15" s="126" t="n">
        <v>0</v>
      </c>
      <c r="BU15" s="126" t="n">
        <v>0</v>
      </c>
      <c r="BV15" s="98" t="n">
        <f aca="false">BU15-BT15</f>
        <v>0</v>
      </c>
      <c r="BW15" s="126" t="e">
        <f aca="false">#REF!+#REF!</f>
        <v>#REF!</v>
      </c>
      <c r="BX15" s="128" t="n">
        <v>0</v>
      </c>
      <c r="BY15" s="128" t="n">
        <v>0</v>
      </c>
      <c r="CA15" s="128" t="n">
        <v>0</v>
      </c>
      <c r="CB15" s="128" t="n">
        <v>0</v>
      </c>
      <c r="CD15" s="128" t="n">
        <v>0</v>
      </c>
      <c r="CE15" s="128" t="n">
        <v>0</v>
      </c>
      <c r="CF15" s="128" t="n">
        <v>0</v>
      </c>
      <c r="CG15" s="128" t="n">
        <v>0</v>
      </c>
    </row>
    <row r="16" customFormat="false" ht="14.3" hidden="false" customHeight="false" outlineLevel="0" collapsed="false">
      <c r="A16" s="101"/>
      <c r="B16" s="102" t="n">
        <v>43476</v>
      </c>
      <c r="C16" s="103" t="n">
        <v>60.72</v>
      </c>
      <c r="D16" s="132" t="n">
        <v>0.672</v>
      </c>
      <c r="E16" s="105" t="n">
        <v>52.47</v>
      </c>
      <c r="F16" s="134" t="n">
        <v>70.7</v>
      </c>
      <c r="G16" s="134" t="n">
        <v>55.02</v>
      </c>
      <c r="H16" s="107" t="n">
        <v>0</v>
      </c>
      <c r="I16" s="107" t="n">
        <v>0</v>
      </c>
      <c r="J16" s="107" t="n">
        <v>0</v>
      </c>
      <c r="K16" s="107" t="n">
        <v>0</v>
      </c>
      <c r="L16" s="108" t="n">
        <v>0</v>
      </c>
      <c r="M16" s="108" t="n">
        <v>0</v>
      </c>
      <c r="N16" s="108" t="n">
        <v>0</v>
      </c>
      <c r="O16" s="108" t="n">
        <v>0</v>
      </c>
      <c r="P16" s="108" t="n">
        <v>0</v>
      </c>
      <c r="Q16" s="108" t="n">
        <v>0</v>
      </c>
      <c r="R16" s="109" t="n">
        <v>3720</v>
      </c>
      <c r="S16" s="110" t="n">
        <v>0</v>
      </c>
      <c r="T16" s="110" t="n">
        <v>0</v>
      </c>
      <c r="U16" s="111" t="n">
        <v>0</v>
      </c>
      <c r="V16" s="111" t="n">
        <v>0</v>
      </c>
      <c r="W16" s="106" t="n">
        <v>44</v>
      </c>
      <c r="X16" s="134" t="n">
        <v>0</v>
      </c>
      <c r="Y16" s="134" t="n">
        <v>48</v>
      </c>
      <c r="Z16" s="134" t="n">
        <v>0</v>
      </c>
      <c r="AA16" s="134" t="n">
        <v>60</v>
      </c>
      <c r="AB16" s="134" t="n">
        <v>0</v>
      </c>
      <c r="AC16" s="112" t="n">
        <v>10</v>
      </c>
      <c r="AD16" s="113" t="n">
        <v>0</v>
      </c>
      <c r="AE16" s="106" t="n">
        <v>0</v>
      </c>
      <c r="AF16" s="114" t="str">
        <f aca="false">IF(AE16&gt;0, V16/(AE16*24),"no data")</f>
        <v>no data</v>
      </c>
      <c r="AG16" s="115" t="n">
        <f aca="false">IF(R16&gt;0,R16/24,"no data")</f>
        <v>155</v>
      </c>
      <c r="AH16" s="114" t="str">
        <f aca="false">IF(U16&gt;0,(U16/R16),"no data")</f>
        <v>no data</v>
      </c>
      <c r="AI16" s="116" t="n">
        <f aca="false">(1440-((W16*X16)+(Y16*Z16)+(AA16*AB16))/(W16+Y16+AA16))/1440</f>
        <v>1</v>
      </c>
      <c r="AJ16" s="117" t="str">
        <f aca="false">IF(U16&gt;0,(1440-((X16*W16+AT16*AU16)+(Z16*Y16+AV16*AW16)+(AA16*AB16+AX16*AY16))/(W16+Y16+AA16))/1440,"no data")</f>
        <v>no data</v>
      </c>
      <c r="AK16" s="118" t="n">
        <v>0</v>
      </c>
      <c r="AL16" s="119" t="n">
        <v>0</v>
      </c>
      <c r="AM16" s="105" t="n">
        <f aca="false">AK16*AL16</f>
        <v>0</v>
      </c>
      <c r="AN16" s="118" t="n">
        <v>0</v>
      </c>
      <c r="AO16" s="120" t="n">
        <v>0</v>
      </c>
      <c r="AP16" s="121" t="n">
        <f aca="false">AN16*AO16</f>
        <v>0</v>
      </c>
      <c r="AQ16" s="122" t="str">
        <f aca="false">IF(U16&gt;0,((((AK16*AL16)+(AN16*AO16))/(U16*1000))*1000000),"no data")</f>
        <v>no data</v>
      </c>
      <c r="AR16" s="123" t="n">
        <f aca="false">S16/24</f>
        <v>0</v>
      </c>
      <c r="AS16" s="34"/>
      <c r="AT16" s="106" t="n">
        <v>0</v>
      </c>
      <c r="AU16" s="125" t="n">
        <v>0</v>
      </c>
      <c r="AV16" s="125" t="n">
        <v>0</v>
      </c>
      <c r="AW16" s="106" t="n">
        <v>0</v>
      </c>
      <c r="AX16" s="125" t="n">
        <v>0</v>
      </c>
      <c r="AY16" s="106" t="n">
        <v>0</v>
      </c>
      <c r="AZ16" s="106" t="n">
        <v>10</v>
      </c>
      <c r="BB16" s="126" t="n">
        <v>0</v>
      </c>
      <c r="BC16" s="126" t="n">
        <v>0</v>
      </c>
      <c r="BD16" s="135" t="n">
        <v>0</v>
      </c>
      <c r="BE16" s="126" t="e">
        <f aca="false">#REF!-#REF!</f>
        <v>#REF!</v>
      </c>
      <c r="BF16" s="127" t="str">
        <f aca="false">AQ16</f>
        <v>no data</v>
      </c>
      <c r="BG16" s="128" t="n">
        <f aca="false">BD16/24</f>
        <v>0</v>
      </c>
      <c r="BH16" s="129" t="n">
        <v>0</v>
      </c>
      <c r="BI16" s="130" t="n">
        <v>0</v>
      </c>
      <c r="BJ16" s="128" t="n">
        <v>0</v>
      </c>
      <c r="BK16" s="126" t="n">
        <v>0</v>
      </c>
      <c r="BL16" s="126" t="n">
        <v>0</v>
      </c>
      <c r="BM16" s="126" t="n">
        <v>0</v>
      </c>
      <c r="BN16" s="126" t="n">
        <v>1002</v>
      </c>
      <c r="BO16" s="126" t="n">
        <v>50.07</v>
      </c>
      <c r="BP16" s="131" t="n">
        <v>0</v>
      </c>
      <c r="BQ16" s="128" t="n">
        <v>0</v>
      </c>
      <c r="BR16" s="128" t="n">
        <v>0</v>
      </c>
      <c r="BS16" s="84" t="n">
        <f aca="false">BR16-BQ16</f>
        <v>0</v>
      </c>
      <c r="BT16" s="126" t="n">
        <v>0</v>
      </c>
      <c r="BU16" s="126" t="n">
        <v>0</v>
      </c>
      <c r="BV16" s="98" t="n">
        <f aca="false">BU16-BT16</f>
        <v>0</v>
      </c>
      <c r="BW16" s="126" t="e">
        <f aca="false">#REF!+#REF!</f>
        <v>#REF!</v>
      </c>
      <c r="BX16" s="128" t="n">
        <v>0</v>
      </c>
      <c r="BY16" s="128" t="n">
        <v>0</v>
      </c>
      <c r="CA16" s="128" t="n">
        <v>0</v>
      </c>
      <c r="CB16" s="128" t="n">
        <v>0</v>
      </c>
      <c r="CD16" s="128" t="n">
        <v>0</v>
      </c>
      <c r="CE16" s="128" t="n">
        <v>0</v>
      </c>
      <c r="CF16" s="128" t="n">
        <v>0</v>
      </c>
      <c r="CG16" s="128" t="n">
        <v>0</v>
      </c>
    </row>
    <row r="17" customFormat="false" ht="14.3" hidden="false" customHeight="false" outlineLevel="0" collapsed="false">
      <c r="A17" s="101"/>
      <c r="B17" s="102" t="n">
        <v>43477</v>
      </c>
      <c r="C17" s="103" t="n">
        <v>56.1</v>
      </c>
      <c r="D17" s="132" t="n">
        <v>0.737</v>
      </c>
      <c r="E17" s="105" t="n">
        <v>50.6</v>
      </c>
      <c r="F17" s="106" t="n">
        <v>66.8</v>
      </c>
      <c r="G17" s="106" t="n">
        <v>51.3</v>
      </c>
      <c r="H17" s="106" t="n">
        <v>0</v>
      </c>
      <c r="I17" s="106" t="n">
        <v>0</v>
      </c>
      <c r="J17" s="106" t="n">
        <v>0</v>
      </c>
      <c r="K17" s="106" t="n">
        <v>0</v>
      </c>
      <c r="L17" s="108" t="n">
        <v>0</v>
      </c>
      <c r="M17" s="108" t="n">
        <v>0</v>
      </c>
      <c r="N17" s="108" t="n">
        <v>0</v>
      </c>
      <c r="O17" s="108" t="n">
        <v>0</v>
      </c>
      <c r="P17" s="108" t="n">
        <v>0</v>
      </c>
      <c r="Q17" s="108" t="n">
        <v>0</v>
      </c>
      <c r="R17" s="109" t="n">
        <v>3720</v>
      </c>
      <c r="S17" s="110" t="n">
        <v>0</v>
      </c>
      <c r="T17" s="110" t="n">
        <v>0</v>
      </c>
      <c r="U17" s="111" t="n">
        <v>0</v>
      </c>
      <c r="V17" s="111" t="n">
        <v>0</v>
      </c>
      <c r="W17" s="106" t="n">
        <v>44</v>
      </c>
      <c r="X17" s="106" t="n">
        <v>0</v>
      </c>
      <c r="Y17" s="106" t="n">
        <v>48</v>
      </c>
      <c r="Z17" s="106" t="n">
        <v>0</v>
      </c>
      <c r="AA17" s="106" t="n">
        <v>60</v>
      </c>
      <c r="AB17" s="106" t="n">
        <v>0</v>
      </c>
      <c r="AC17" s="112" t="n">
        <v>8</v>
      </c>
      <c r="AD17" s="113" t="n">
        <f aca="false">U17-T17</f>
        <v>0</v>
      </c>
      <c r="AE17" s="106" t="n">
        <v>0</v>
      </c>
      <c r="AF17" s="114" t="str">
        <f aca="false">IF(AE17&gt;0, V17/(AE17*24),"no data")</f>
        <v>no data</v>
      </c>
      <c r="AG17" s="115" t="n">
        <f aca="false">IF(R17&gt;0,R17/24,"no data")</f>
        <v>155</v>
      </c>
      <c r="AH17" s="114" t="str">
        <f aca="false">IF(U17&gt;0,(U17/R17),"no data")</f>
        <v>no data</v>
      </c>
      <c r="AI17" s="116" t="n">
        <f aca="false">(1440-((W17*X17)+(Y17*Z17)+(AA17*AB17))/(W17+Y17+AA17))/1440</f>
        <v>1</v>
      </c>
      <c r="AJ17" s="117" t="str">
        <f aca="false">IF(U17&gt;0,(1440-((X17*W17+AT17*AU17)+(Z17*Y17+AV17*AW17)+(AA17*AB17+AX17*AY17))/(W17+Y17+AA17))/1440,"no data")</f>
        <v>no data</v>
      </c>
      <c r="AK17" s="118" t="n">
        <v>0</v>
      </c>
      <c r="AL17" s="119" t="n">
        <v>0</v>
      </c>
      <c r="AM17" s="105" t="n">
        <f aca="false">AK17*AL17</f>
        <v>0</v>
      </c>
      <c r="AN17" s="118" t="n">
        <v>0</v>
      </c>
      <c r="AO17" s="120" t="n">
        <v>0</v>
      </c>
      <c r="AP17" s="121" t="n">
        <f aca="false">AN17*AO17</f>
        <v>0</v>
      </c>
      <c r="AQ17" s="122" t="str">
        <f aca="false">IF(U17&gt;0,((((AK17*AL17)+(AN17*AO17))/(U17*1000))*1000000),"no data")</f>
        <v>no data</v>
      </c>
      <c r="AR17" s="123" t="n">
        <f aca="false">S17/24</f>
        <v>0</v>
      </c>
      <c r="AS17" s="34"/>
      <c r="AT17" s="106" t="n">
        <v>0</v>
      </c>
      <c r="AU17" s="106" t="n">
        <v>0</v>
      </c>
      <c r="AV17" s="106" t="n">
        <v>0</v>
      </c>
      <c r="AW17" s="106" t="n">
        <v>0</v>
      </c>
      <c r="AX17" s="106" t="n">
        <v>0</v>
      </c>
      <c r="AY17" s="106" t="n">
        <v>0</v>
      </c>
      <c r="AZ17" s="106" t="n">
        <v>8</v>
      </c>
      <c r="BB17" s="126" t="n">
        <v>0</v>
      </c>
      <c r="BC17" s="126" t="n">
        <v>0</v>
      </c>
      <c r="BD17" s="126" t="n">
        <v>0</v>
      </c>
      <c r="BE17" s="126" t="e">
        <f aca="false">#REF!-#REF!</f>
        <v>#REF!</v>
      </c>
      <c r="BF17" s="128" t="str">
        <f aca="false">AQ17</f>
        <v>no data</v>
      </c>
      <c r="BG17" s="128" t="n">
        <f aca="false">BD17/24</f>
        <v>0</v>
      </c>
      <c r="BH17" s="129" t="n">
        <v>0</v>
      </c>
      <c r="BI17" s="130" t="n">
        <v>0</v>
      </c>
      <c r="BJ17" s="128" t="n">
        <v>0</v>
      </c>
      <c r="BK17" s="126" t="n">
        <v>0</v>
      </c>
      <c r="BL17" s="126" t="n">
        <v>0</v>
      </c>
      <c r="BM17" s="126" t="n">
        <v>0</v>
      </c>
      <c r="BN17" s="126" t="n">
        <v>1002</v>
      </c>
      <c r="BO17" s="126" t="n">
        <v>50.07</v>
      </c>
      <c r="BP17" s="131" t="n">
        <v>0</v>
      </c>
      <c r="BQ17" s="128" t="n">
        <v>0</v>
      </c>
      <c r="BR17" s="128" t="n">
        <v>0</v>
      </c>
      <c r="BS17" s="84" t="n">
        <f aca="false">BR17-BQ17</f>
        <v>0</v>
      </c>
      <c r="BT17" s="126" t="n">
        <v>0</v>
      </c>
      <c r="BU17" s="126" t="n">
        <v>0</v>
      </c>
      <c r="BV17" s="98" t="n">
        <f aca="false">BU17-BT17</f>
        <v>0</v>
      </c>
      <c r="BW17" s="126" t="n">
        <v>0</v>
      </c>
      <c r="BX17" s="128" t="n">
        <v>0</v>
      </c>
      <c r="BY17" s="128" t="n">
        <v>0</v>
      </c>
      <c r="CA17" s="128" t="n">
        <v>0</v>
      </c>
      <c r="CB17" s="128" t="n">
        <v>0</v>
      </c>
      <c r="CD17" s="128" t="n">
        <v>0</v>
      </c>
      <c r="CE17" s="128" t="n">
        <v>0</v>
      </c>
      <c r="CF17" s="128" t="n">
        <v>0</v>
      </c>
      <c r="CG17" s="128" t="n">
        <v>0</v>
      </c>
    </row>
    <row r="18" customFormat="false" ht="14.3" hidden="false" customHeight="false" outlineLevel="0" collapsed="false">
      <c r="A18" s="101"/>
      <c r="B18" s="102" t="n">
        <v>43478</v>
      </c>
      <c r="C18" s="103" t="n">
        <v>56.2</v>
      </c>
      <c r="D18" s="132" t="n">
        <v>0.69</v>
      </c>
      <c r="E18" s="105" t="n">
        <v>48.8</v>
      </c>
      <c r="F18" s="106" t="n">
        <v>67</v>
      </c>
      <c r="G18" s="106" t="n">
        <v>47</v>
      </c>
      <c r="H18" s="106" t="n">
        <v>0</v>
      </c>
      <c r="I18" s="106" t="n">
        <v>0</v>
      </c>
      <c r="J18" s="106" t="n">
        <v>0</v>
      </c>
      <c r="K18" s="106" t="n">
        <v>0</v>
      </c>
      <c r="L18" s="108" t="n">
        <v>0</v>
      </c>
      <c r="M18" s="108" t="n">
        <v>0</v>
      </c>
      <c r="N18" s="108" t="n">
        <v>0</v>
      </c>
      <c r="O18" s="108" t="n">
        <v>0</v>
      </c>
      <c r="P18" s="108" t="n">
        <v>0</v>
      </c>
      <c r="Q18" s="108" t="n">
        <v>0</v>
      </c>
      <c r="R18" s="109" t="n">
        <v>3720</v>
      </c>
      <c r="S18" s="110" t="n">
        <v>0</v>
      </c>
      <c r="T18" s="110" t="n">
        <v>0</v>
      </c>
      <c r="U18" s="111" t="n">
        <v>0</v>
      </c>
      <c r="V18" s="111" t="n">
        <v>0</v>
      </c>
      <c r="W18" s="106" t="n">
        <v>44</v>
      </c>
      <c r="X18" s="106" t="n">
        <v>0</v>
      </c>
      <c r="Y18" s="106" t="n">
        <v>48</v>
      </c>
      <c r="Z18" s="106" t="n">
        <v>0</v>
      </c>
      <c r="AA18" s="106" t="n">
        <v>60</v>
      </c>
      <c r="AB18" s="106" t="n">
        <v>0</v>
      </c>
      <c r="AC18" s="112" t="n">
        <f aca="false">V18-U18+AZ18</f>
        <v>10</v>
      </c>
      <c r="AD18" s="113" t="n">
        <f aca="false">U18-T18</f>
        <v>0</v>
      </c>
      <c r="AE18" s="106" t="n">
        <v>0</v>
      </c>
      <c r="AF18" s="114" t="str">
        <f aca="false">IF(AE18&gt;0, V18/(AE18*24),"no data")</f>
        <v>no data</v>
      </c>
      <c r="AG18" s="115" t="n">
        <f aca="false">IF(R18&gt;0,R18/24,"no data")</f>
        <v>155</v>
      </c>
      <c r="AH18" s="114" t="str">
        <f aca="false">IF(U18&gt;0,(U18/R18),"no data")</f>
        <v>no data</v>
      </c>
      <c r="AI18" s="116" t="n">
        <f aca="false">(1440-((W18*X18)+(Y18*Z18)+(AA18*AB18))/(W18+Y18+AA18))/1440</f>
        <v>1</v>
      </c>
      <c r="AJ18" s="117" t="str">
        <f aca="false">IF(U18&gt;0,(1440-((X18*W18+AT18*AU18)+(Z18*Y18+AV18*AW18)+(AA18*AB18+AX18*AY18))/(W18+Y18+AA18))/1440,"no data")</f>
        <v>no data</v>
      </c>
      <c r="AK18" s="118" t="n">
        <v>0</v>
      </c>
      <c r="AL18" s="119" t="n">
        <v>0</v>
      </c>
      <c r="AM18" s="105" t="n">
        <f aca="false">AK18*AL18</f>
        <v>0</v>
      </c>
      <c r="AN18" s="118" t="n">
        <v>0</v>
      </c>
      <c r="AO18" s="120" t="n">
        <v>0</v>
      </c>
      <c r="AP18" s="121" t="n">
        <f aca="false">AN18*AO18</f>
        <v>0</v>
      </c>
      <c r="AQ18" s="122" t="str">
        <f aca="false">IF(U18&gt;0,((((AK18*AL18)+(AN18*AO18))/(U18*1000))*1000000),"no data")</f>
        <v>no data</v>
      </c>
      <c r="AR18" s="123" t="n">
        <f aca="false">S18/24</f>
        <v>0</v>
      </c>
      <c r="AS18" s="34"/>
      <c r="AT18" s="106" t="n">
        <v>0</v>
      </c>
      <c r="AU18" s="106" t="n">
        <v>0</v>
      </c>
      <c r="AV18" s="106" t="n">
        <v>0</v>
      </c>
      <c r="AW18" s="106" t="n">
        <v>0</v>
      </c>
      <c r="AX18" s="106" t="n">
        <v>0</v>
      </c>
      <c r="AY18" s="106" t="n">
        <v>0</v>
      </c>
      <c r="AZ18" s="106" t="n">
        <v>10</v>
      </c>
      <c r="BB18" s="126" t="n">
        <v>0</v>
      </c>
      <c r="BC18" s="126" t="n">
        <v>0</v>
      </c>
      <c r="BD18" s="126" t="n">
        <v>0</v>
      </c>
      <c r="BE18" s="126" t="n">
        <v>0</v>
      </c>
      <c r="BF18" s="128" t="str">
        <f aca="false">AQ18</f>
        <v>no data</v>
      </c>
      <c r="BG18" s="128" t="n">
        <f aca="false">BD18/24</f>
        <v>0</v>
      </c>
      <c r="BH18" s="129" t="n">
        <v>0</v>
      </c>
      <c r="BI18" s="130" t="n">
        <v>0</v>
      </c>
      <c r="BJ18" s="128" t="n">
        <v>0</v>
      </c>
      <c r="BK18" s="126" t="n">
        <v>0</v>
      </c>
      <c r="BL18" s="126" t="n">
        <v>0</v>
      </c>
      <c r="BM18" s="126" t="n">
        <v>0</v>
      </c>
      <c r="BN18" s="126" t="n">
        <v>1003</v>
      </c>
      <c r="BO18" s="126" t="n">
        <v>50.03</v>
      </c>
      <c r="BP18" s="131" t="n">
        <v>0</v>
      </c>
      <c r="BQ18" s="128" t="n">
        <v>0</v>
      </c>
      <c r="BR18" s="128" t="n">
        <v>0</v>
      </c>
      <c r="BS18" s="84" t="n">
        <f aca="false">BR18-BQ18</f>
        <v>0</v>
      </c>
      <c r="BT18" s="126" t="n">
        <v>0</v>
      </c>
      <c r="BU18" s="126" t="n">
        <v>0</v>
      </c>
      <c r="BV18" s="98" t="n">
        <v>0</v>
      </c>
      <c r="BW18" s="126" t="e">
        <f aca="false">#REF!+#REF!</f>
        <v>#REF!</v>
      </c>
      <c r="BX18" s="128" t="n">
        <v>0</v>
      </c>
      <c r="BY18" s="128" t="n">
        <v>0</v>
      </c>
      <c r="CA18" s="128" t="n">
        <v>0</v>
      </c>
      <c r="CB18" s="128" t="n">
        <v>0</v>
      </c>
      <c r="CD18" s="128" t="n">
        <v>0</v>
      </c>
      <c r="CE18" s="128" t="n">
        <v>0</v>
      </c>
      <c r="CF18" s="128" t="n">
        <v>0</v>
      </c>
      <c r="CG18" s="128" t="n">
        <v>0</v>
      </c>
    </row>
    <row r="19" customFormat="false" ht="14.3" hidden="false" customHeight="false" outlineLevel="0" collapsed="false">
      <c r="A19" s="101"/>
      <c r="B19" s="102" t="n">
        <v>43479</v>
      </c>
      <c r="C19" s="103" t="n">
        <v>54.4</v>
      </c>
      <c r="D19" s="132" t="n">
        <v>0.628</v>
      </c>
      <c r="E19" s="105" t="n">
        <v>44.9</v>
      </c>
      <c r="F19" s="106" t="n">
        <v>66</v>
      </c>
      <c r="G19" s="106" t="n">
        <v>45</v>
      </c>
      <c r="H19" s="106" t="n">
        <v>0</v>
      </c>
      <c r="I19" s="106" t="n">
        <v>0</v>
      </c>
      <c r="J19" s="106" t="n">
        <v>0</v>
      </c>
      <c r="K19" s="106" t="n">
        <v>0</v>
      </c>
      <c r="L19" s="106" t="n">
        <v>0</v>
      </c>
      <c r="M19" s="106" t="n">
        <v>0</v>
      </c>
      <c r="N19" s="136" t="n">
        <v>0</v>
      </c>
      <c r="O19" s="136" t="n">
        <v>0</v>
      </c>
      <c r="P19" s="136" t="n">
        <v>0</v>
      </c>
      <c r="Q19" s="136" t="n">
        <v>0</v>
      </c>
      <c r="R19" s="109" t="n">
        <v>3720</v>
      </c>
      <c r="S19" s="110" t="n">
        <v>0</v>
      </c>
      <c r="T19" s="110" t="n">
        <v>0</v>
      </c>
      <c r="U19" s="111" t="n">
        <v>0</v>
      </c>
      <c r="V19" s="111" t="n">
        <v>0</v>
      </c>
      <c r="W19" s="106" t="n">
        <v>44</v>
      </c>
      <c r="X19" s="106" t="n">
        <v>0</v>
      </c>
      <c r="Y19" s="106" t="n">
        <v>48</v>
      </c>
      <c r="Z19" s="106" t="n">
        <v>0</v>
      </c>
      <c r="AA19" s="106" t="n">
        <v>60</v>
      </c>
      <c r="AB19" s="106" t="n">
        <v>0</v>
      </c>
      <c r="AC19" s="112" t="n">
        <v>11</v>
      </c>
      <c r="AD19" s="113" t="n">
        <f aca="false">U19-T19</f>
        <v>0</v>
      </c>
      <c r="AE19" s="106" t="n">
        <v>0</v>
      </c>
      <c r="AF19" s="114" t="str">
        <f aca="false">IF(AE19&gt;0, V19/(AE19*24),"no data")</f>
        <v>no data</v>
      </c>
      <c r="AG19" s="115" t="n">
        <f aca="false">IF(R19&gt;0,R19/24,"no data")</f>
        <v>155</v>
      </c>
      <c r="AH19" s="114" t="str">
        <f aca="false">IF(U19&gt;0,(U19/R19),"no data")</f>
        <v>no data</v>
      </c>
      <c r="AI19" s="116" t="n">
        <f aca="false">(1440-((W19*X19)+(Y19*Z19)+(AA19*AB19))/(W19+Y19+AA19))/1440</f>
        <v>1</v>
      </c>
      <c r="AJ19" s="117" t="str">
        <f aca="false">IF(U19&gt;0,(1440-((X19*W19+AT19*AU19)+(Z19*Y19+AV19*AW19)+(AA19*AB19+AX19*AY19))/(W19+Y19+AA19))/1440,"no data")</f>
        <v>no data</v>
      </c>
      <c r="AK19" s="118" t="n">
        <v>0</v>
      </c>
      <c r="AL19" s="119" t="n">
        <v>0</v>
      </c>
      <c r="AM19" s="105" t="n">
        <f aca="false">AK19*AL19</f>
        <v>0</v>
      </c>
      <c r="AN19" s="118" t="n">
        <v>0</v>
      </c>
      <c r="AO19" s="120" t="n">
        <v>0</v>
      </c>
      <c r="AP19" s="121" t="n">
        <f aca="false">AN19*AO19</f>
        <v>0</v>
      </c>
      <c r="AQ19" s="122" t="str">
        <f aca="false">IF(U19&gt;0,((((AK19*AL19)+(AN19*AO19))/(U19*1000))*1000000),"no data")</f>
        <v>no data</v>
      </c>
      <c r="AR19" s="123" t="n">
        <f aca="false">S19/24</f>
        <v>0</v>
      </c>
      <c r="AS19" s="34"/>
      <c r="AT19" s="106" t="n">
        <v>0</v>
      </c>
      <c r="AU19" s="106" t="n">
        <v>0</v>
      </c>
      <c r="AV19" s="106" t="n">
        <v>0</v>
      </c>
      <c r="AW19" s="106" t="n">
        <v>0</v>
      </c>
      <c r="AX19" s="125" t="n">
        <v>0</v>
      </c>
      <c r="AY19" s="106" t="n">
        <v>0</v>
      </c>
      <c r="AZ19" s="106" t="n">
        <v>11</v>
      </c>
      <c r="BB19" s="126" t="n">
        <v>0</v>
      </c>
      <c r="BC19" s="126" t="n">
        <v>0</v>
      </c>
      <c r="BD19" s="126" t="n">
        <v>0</v>
      </c>
      <c r="BE19" s="126" t="e">
        <f aca="false">#REF!-#REF!</f>
        <v>#REF!</v>
      </c>
      <c r="BF19" s="128" t="str">
        <f aca="false">AQ19</f>
        <v>no data</v>
      </c>
      <c r="BG19" s="128" t="n">
        <f aca="false">BD19/24</f>
        <v>0</v>
      </c>
      <c r="BH19" s="129" t="n">
        <v>0</v>
      </c>
      <c r="BI19" s="130" t="n">
        <v>0</v>
      </c>
      <c r="BJ19" s="128" t="n">
        <v>0</v>
      </c>
      <c r="BK19" s="126" t="n">
        <v>0</v>
      </c>
      <c r="BL19" s="126" t="n">
        <v>0</v>
      </c>
      <c r="BM19" s="126" t="n">
        <v>0</v>
      </c>
      <c r="BN19" s="126" t="n">
        <v>1005</v>
      </c>
      <c r="BO19" s="126" t="n">
        <v>50.05</v>
      </c>
      <c r="BP19" s="131" t="n">
        <v>0</v>
      </c>
      <c r="BQ19" s="128" t="n">
        <v>0</v>
      </c>
      <c r="BR19" s="128" t="n">
        <v>0</v>
      </c>
      <c r="BS19" s="84" t="n">
        <f aca="false">BR19-BQ19</f>
        <v>0</v>
      </c>
      <c r="BT19" s="126" t="n">
        <v>0</v>
      </c>
      <c r="BU19" s="126" t="n">
        <v>0</v>
      </c>
      <c r="BV19" s="98" t="n">
        <f aca="false">BU19-BT19</f>
        <v>0</v>
      </c>
      <c r="BW19" s="126" t="n">
        <v>0</v>
      </c>
      <c r="BX19" s="128" t="n">
        <v>0</v>
      </c>
      <c r="BY19" s="128" t="n">
        <v>0</v>
      </c>
      <c r="CA19" s="128" t="n">
        <v>0</v>
      </c>
      <c r="CB19" s="128" t="n">
        <v>0</v>
      </c>
      <c r="CD19" s="128" t="n">
        <v>0</v>
      </c>
      <c r="CE19" s="128" t="n">
        <v>0</v>
      </c>
      <c r="CF19" s="128" t="n">
        <v>0</v>
      </c>
      <c r="CG19" s="128" t="n">
        <v>0</v>
      </c>
    </row>
    <row r="20" customFormat="false" ht="12.75" hidden="false" customHeight="true" outlineLevel="0" collapsed="false">
      <c r="A20" s="54" t="s">
        <v>87</v>
      </c>
      <c r="B20" s="55" t="n">
        <v>43480</v>
      </c>
      <c r="C20" s="56" t="n">
        <v>55.2</v>
      </c>
      <c r="D20" s="57" t="n">
        <v>0.696</v>
      </c>
      <c r="E20" s="58" t="n">
        <v>48.1</v>
      </c>
      <c r="F20" s="59" t="n">
        <v>66</v>
      </c>
      <c r="G20" s="59" t="n">
        <v>47</v>
      </c>
      <c r="H20" s="59" t="n">
        <v>0</v>
      </c>
      <c r="I20" s="59" t="n">
        <v>0</v>
      </c>
      <c r="J20" s="59" t="n">
        <v>0</v>
      </c>
      <c r="K20" s="59" t="n">
        <v>0</v>
      </c>
      <c r="L20" s="59" t="n">
        <v>0</v>
      </c>
      <c r="M20" s="59" t="n">
        <v>0</v>
      </c>
      <c r="N20" s="61" t="n">
        <v>0</v>
      </c>
      <c r="O20" s="61" t="n">
        <v>0</v>
      </c>
      <c r="P20" s="61" t="n">
        <v>0</v>
      </c>
      <c r="Q20" s="61" t="n">
        <v>0</v>
      </c>
      <c r="R20" s="137" t="n">
        <v>3720</v>
      </c>
      <c r="S20" s="62" t="n">
        <v>0</v>
      </c>
      <c r="T20" s="62" t="n">
        <v>0</v>
      </c>
      <c r="U20" s="138" t="n">
        <v>0</v>
      </c>
      <c r="V20" s="63" t="n">
        <v>0</v>
      </c>
      <c r="W20" s="59" t="n">
        <v>44</v>
      </c>
      <c r="X20" s="59" t="n">
        <v>0</v>
      </c>
      <c r="Y20" s="59" t="n">
        <v>48</v>
      </c>
      <c r="Z20" s="59" t="n">
        <v>0</v>
      </c>
      <c r="AA20" s="59" t="n">
        <v>60</v>
      </c>
      <c r="AB20" s="59" t="n">
        <v>0</v>
      </c>
      <c r="AC20" s="64" t="n">
        <v>11</v>
      </c>
      <c r="AD20" s="65" t="n">
        <f aca="false">U20-T20</f>
        <v>0</v>
      </c>
      <c r="AE20" s="59" t="n">
        <v>0</v>
      </c>
      <c r="AF20" s="66" t="str">
        <f aca="false">IF(AE20&gt;0, V20/(AE20*24),"no data")</f>
        <v>no data</v>
      </c>
      <c r="AG20" s="67" t="n">
        <f aca="false">IF(R20&gt;0,R20/24,"no data")</f>
        <v>155</v>
      </c>
      <c r="AH20" s="66" t="str">
        <f aca="false">IF(U20&gt;0,(U20/R20),"no data")</f>
        <v>no data</v>
      </c>
      <c r="AI20" s="68" t="n">
        <f aca="false">(1440-((W20*X20)+(Y20*Z20)+(AA20*AB20))/(W20+Y20+AA20))/1440</f>
        <v>1</v>
      </c>
      <c r="AJ20" s="69" t="str">
        <f aca="false">IF(U20&gt;0,(1440-((X20*W20+AT20*AU20)+(Z20*Y20+AV20*AW20)+(AA20*AB20+AX20*AY20))/(W20+Y20+AA20))/1440,"no data")</f>
        <v>no data</v>
      </c>
      <c r="AK20" s="91" t="n">
        <v>0</v>
      </c>
      <c r="AL20" s="96" t="n">
        <v>0</v>
      </c>
      <c r="AM20" s="58" t="n">
        <f aca="false">AK20*AL20</f>
        <v>0</v>
      </c>
      <c r="AN20" s="91" t="n">
        <v>0</v>
      </c>
      <c r="AO20" s="93" t="n">
        <v>0</v>
      </c>
      <c r="AP20" s="73" t="n">
        <f aca="false">AN20*AO20</f>
        <v>0</v>
      </c>
      <c r="AQ20" s="94" t="str">
        <f aca="false">IF(U20&gt;0,((((AK20*AL20)+(AN20*AO20))/(U20*1000))*1000000),"no data")</f>
        <v>no data</v>
      </c>
      <c r="AR20" s="75" t="n">
        <f aca="false">S20/24</f>
        <v>0</v>
      </c>
      <c r="AS20" s="34"/>
      <c r="AT20" s="59" t="n">
        <v>0</v>
      </c>
      <c r="AU20" s="76" t="n">
        <v>0</v>
      </c>
      <c r="AV20" s="76" t="n">
        <v>0</v>
      </c>
      <c r="AW20" s="59" t="n">
        <v>0</v>
      </c>
      <c r="AX20" s="76" t="n">
        <v>0</v>
      </c>
      <c r="AY20" s="59" t="n">
        <v>0</v>
      </c>
      <c r="AZ20" s="59" t="n">
        <v>11</v>
      </c>
      <c r="BB20" s="77" t="n">
        <v>0</v>
      </c>
      <c r="BC20" s="77" t="n">
        <v>0</v>
      </c>
      <c r="BD20" s="77" t="n">
        <v>0</v>
      </c>
      <c r="BE20" s="77" t="n">
        <v>0</v>
      </c>
      <c r="BF20" s="77" t="str">
        <f aca="false">AQ20</f>
        <v>no data</v>
      </c>
      <c r="BG20" s="139" t="n">
        <f aca="false">BD20/24</f>
        <v>0</v>
      </c>
      <c r="BH20" s="140" t="n">
        <v>0</v>
      </c>
      <c r="BI20" s="100" t="n">
        <v>0</v>
      </c>
      <c r="BJ20" s="78" t="n">
        <v>0</v>
      </c>
      <c r="BK20" s="77" t="n">
        <v>0</v>
      </c>
      <c r="BL20" s="77" t="n">
        <v>0</v>
      </c>
      <c r="BM20" s="77" t="n">
        <v>0</v>
      </c>
      <c r="BN20" s="77" t="n">
        <v>1002</v>
      </c>
      <c r="BO20" s="77" t="n">
        <v>50.04</v>
      </c>
      <c r="BP20" s="99" t="n">
        <v>0</v>
      </c>
      <c r="BQ20" s="78" t="n">
        <v>0</v>
      </c>
      <c r="BR20" s="78" t="n">
        <v>0</v>
      </c>
      <c r="BS20" s="84" t="n">
        <f aca="false">BR20-BQ20</f>
        <v>0</v>
      </c>
      <c r="BT20" s="77" t="n">
        <v>0</v>
      </c>
      <c r="BU20" s="77" t="n">
        <v>0</v>
      </c>
      <c r="BV20" s="98" t="n">
        <f aca="false">BU20-BT20</f>
        <v>0</v>
      </c>
      <c r="BW20" s="77" t="n">
        <v>0</v>
      </c>
      <c r="BX20" s="78" t="n">
        <v>0</v>
      </c>
      <c r="BY20" s="78" t="n">
        <v>0</v>
      </c>
      <c r="CA20" s="78" t="n">
        <v>0</v>
      </c>
      <c r="CB20" s="78" t="n">
        <v>0</v>
      </c>
      <c r="CD20" s="78" t="n">
        <v>0</v>
      </c>
      <c r="CE20" s="78" t="n">
        <v>0</v>
      </c>
      <c r="CF20" s="78" t="n">
        <v>0</v>
      </c>
      <c r="CG20" s="78" t="n">
        <v>0</v>
      </c>
    </row>
    <row r="21" customFormat="false" ht="14.3" hidden="false" customHeight="false" outlineLevel="0" collapsed="false">
      <c r="A21" s="54"/>
      <c r="B21" s="55" t="n">
        <v>43481</v>
      </c>
      <c r="C21" s="56" t="n">
        <v>56.3</v>
      </c>
      <c r="D21" s="57" t="n">
        <v>0.69</v>
      </c>
      <c r="E21" s="58" t="n">
        <v>48.9</v>
      </c>
      <c r="F21" s="59" t="n">
        <v>69.4</v>
      </c>
      <c r="G21" s="59" t="n">
        <v>47.4</v>
      </c>
      <c r="H21" s="59" t="n">
        <v>0</v>
      </c>
      <c r="I21" s="59" t="n">
        <v>0</v>
      </c>
      <c r="J21" s="59" t="n">
        <v>0</v>
      </c>
      <c r="K21" s="59" t="n">
        <v>0</v>
      </c>
      <c r="L21" s="61" t="n">
        <v>0</v>
      </c>
      <c r="M21" s="61" t="n">
        <v>0</v>
      </c>
      <c r="N21" s="61" t="n">
        <v>0</v>
      </c>
      <c r="O21" s="61" t="n">
        <v>0</v>
      </c>
      <c r="P21" s="61" t="n">
        <v>0</v>
      </c>
      <c r="Q21" s="61" t="n">
        <v>0</v>
      </c>
      <c r="R21" s="137" t="n">
        <v>3719</v>
      </c>
      <c r="S21" s="62" t="n">
        <v>0</v>
      </c>
      <c r="T21" s="62" t="n">
        <v>0</v>
      </c>
      <c r="U21" s="138" t="n">
        <v>0</v>
      </c>
      <c r="V21" s="63" t="n">
        <v>0</v>
      </c>
      <c r="W21" s="59" t="n">
        <v>44</v>
      </c>
      <c r="X21" s="59" t="n">
        <v>0</v>
      </c>
      <c r="Y21" s="59" t="n">
        <v>48</v>
      </c>
      <c r="Z21" s="59" t="n">
        <v>0</v>
      </c>
      <c r="AA21" s="59" t="n">
        <v>60</v>
      </c>
      <c r="AB21" s="59" t="n">
        <v>0</v>
      </c>
      <c r="AC21" s="64" t="n">
        <f aca="false">V21-U21+AZ21</f>
        <v>9</v>
      </c>
      <c r="AD21" s="65" t="n">
        <f aca="false">U21-T21</f>
        <v>0</v>
      </c>
      <c r="AE21" s="59" t="n">
        <v>0</v>
      </c>
      <c r="AF21" s="66" t="str">
        <f aca="false">IF(AE21&gt;0, V21/(AE21*24),"no data")</f>
        <v>no data</v>
      </c>
      <c r="AG21" s="67" t="n">
        <f aca="false">IF(R21&gt;0,R21/24,"no data")</f>
        <v>154.958333333333</v>
      </c>
      <c r="AH21" s="66" t="str">
        <f aca="false">IF(U21&gt;0,(U21/R21),"no data")</f>
        <v>no data</v>
      </c>
      <c r="AI21" s="68" t="n">
        <f aca="false">(1440-((W21*X21)+(Y21*Z21)+(AA21*AB21))/(W21+Y21+AA21))/1440</f>
        <v>1</v>
      </c>
      <c r="AJ21" s="69" t="str">
        <f aca="false">IF(U21&gt;0,(1440-((X21*W21+AT21*AU21)+(Z21*Y21+AV21*AW21)+(AA21*AB21+AX21*AY21))/(W21+Y21+AA21))/1440,"no data")</f>
        <v>no data</v>
      </c>
      <c r="AK21" s="91" t="n">
        <v>0</v>
      </c>
      <c r="AL21" s="96" t="n">
        <v>0</v>
      </c>
      <c r="AM21" s="58" t="n">
        <f aca="false">AK21*AL21</f>
        <v>0</v>
      </c>
      <c r="AN21" s="91" t="n">
        <v>0</v>
      </c>
      <c r="AO21" s="93" t="n">
        <v>0</v>
      </c>
      <c r="AP21" s="73" t="n">
        <f aca="false">AN21*AO21</f>
        <v>0</v>
      </c>
      <c r="AQ21" s="94" t="str">
        <f aca="false">IF(U21&gt;0,((((AK21*AL21)+(AN21*AO21))/(U21*1000))*1000000),"no data")</f>
        <v>no data</v>
      </c>
      <c r="AR21" s="75" t="n">
        <f aca="false">S21/24</f>
        <v>0</v>
      </c>
      <c r="AS21" s="34"/>
      <c r="AT21" s="59" t="n">
        <v>0</v>
      </c>
      <c r="AU21" s="76" t="n">
        <v>0</v>
      </c>
      <c r="AV21" s="76" t="n">
        <v>0</v>
      </c>
      <c r="AW21" s="59" t="n">
        <v>0</v>
      </c>
      <c r="AX21" s="76" t="n">
        <v>0</v>
      </c>
      <c r="AY21" s="59" t="n">
        <v>0</v>
      </c>
      <c r="AZ21" s="59" t="n">
        <v>9</v>
      </c>
      <c r="BB21" s="77" t="n">
        <v>0</v>
      </c>
      <c r="BC21" s="77" t="n">
        <v>0</v>
      </c>
      <c r="BD21" s="77" t="n">
        <v>0</v>
      </c>
      <c r="BE21" s="77" t="e">
        <f aca="false">#REF!-#REF!</f>
        <v>#REF!</v>
      </c>
      <c r="BF21" s="77" t="str">
        <f aca="false">AQ21</f>
        <v>no data</v>
      </c>
      <c r="BG21" s="139" t="n">
        <f aca="false">BD21/24</f>
        <v>0</v>
      </c>
      <c r="BH21" s="79" t="n">
        <v>0</v>
      </c>
      <c r="BI21" s="80" t="n">
        <v>0</v>
      </c>
      <c r="BJ21" s="81" t="n">
        <v>0</v>
      </c>
      <c r="BK21" s="82" t="n">
        <v>0</v>
      </c>
      <c r="BL21" s="82" t="n">
        <v>0</v>
      </c>
      <c r="BM21" s="82" t="n">
        <v>0</v>
      </c>
      <c r="BN21" s="82" t="n">
        <v>1001</v>
      </c>
      <c r="BO21" s="81" t="n">
        <v>50.03</v>
      </c>
      <c r="BP21" s="83" t="n">
        <v>0</v>
      </c>
      <c r="BQ21" s="78" t="n">
        <v>0</v>
      </c>
      <c r="BR21" s="78" t="n">
        <v>0</v>
      </c>
      <c r="BS21" s="84" t="n">
        <f aca="false">BR21-BQ21</f>
        <v>0</v>
      </c>
      <c r="BT21" s="77" t="n">
        <v>0</v>
      </c>
      <c r="BU21" s="77" t="n">
        <v>0</v>
      </c>
      <c r="BV21" s="98" t="n">
        <f aca="false">BU21-BT21</f>
        <v>0</v>
      </c>
      <c r="BW21" s="77" t="e">
        <f aca="false">#REF!+#REF!</f>
        <v>#REF!</v>
      </c>
      <c r="BX21" s="78" t="n">
        <v>0</v>
      </c>
      <c r="BY21" s="78" t="n">
        <v>0</v>
      </c>
      <c r="CA21" s="78" t="n">
        <v>0</v>
      </c>
      <c r="CB21" s="78" t="n">
        <v>0</v>
      </c>
      <c r="CD21" s="78" t="n">
        <v>0</v>
      </c>
      <c r="CE21" s="78" t="n">
        <v>0</v>
      </c>
      <c r="CF21" s="78" t="n">
        <v>0</v>
      </c>
      <c r="CG21" s="78" t="n">
        <v>0</v>
      </c>
    </row>
    <row r="22" customFormat="false" ht="14.3" hidden="false" customHeight="false" outlineLevel="0" collapsed="false">
      <c r="A22" s="54"/>
      <c r="B22" s="55" t="n">
        <v>43482</v>
      </c>
      <c r="C22" s="56" t="n">
        <v>55.6</v>
      </c>
      <c r="D22" s="57" t="n">
        <v>0.705</v>
      </c>
      <c r="E22" s="58" t="n">
        <v>48.3</v>
      </c>
      <c r="F22" s="59" t="n">
        <v>73.8</v>
      </c>
      <c r="G22" s="59" t="n">
        <v>45.3</v>
      </c>
      <c r="H22" s="59" t="n">
        <v>0</v>
      </c>
      <c r="I22" s="59" t="n">
        <v>0</v>
      </c>
      <c r="J22" s="59" t="n">
        <v>0</v>
      </c>
      <c r="K22" s="59" t="n">
        <v>0</v>
      </c>
      <c r="L22" s="61" t="n">
        <v>0</v>
      </c>
      <c r="M22" s="61" t="n">
        <v>0</v>
      </c>
      <c r="N22" s="61" t="n">
        <v>0</v>
      </c>
      <c r="O22" s="61" t="n">
        <v>0</v>
      </c>
      <c r="P22" s="61" t="n">
        <v>0</v>
      </c>
      <c r="Q22" s="61" t="n">
        <v>0</v>
      </c>
      <c r="R22" s="137" t="n">
        <v>3720</v>
      </c>
      <c r="S22" s="62" t="n">
        <v>0</v>
      </c>
      <c r="T22" s="62" t="n">
        <v>0</v>
      </c>
      <c r="U22" s="141" t="n">
        <v>0</v>
      </c>
      <c r="V22" s="63" t="n">
        <v>0</v>
      </c>
      <c r="W22" s="59" t="n">
        <v>44</v>
      </c>
      <c r="X22" s="59" t="n">
        <v>0</v>
      </c>
      <c r="Y22" s="59" t="n">
        <v>48</v>
      </c>
      <c r="Z22" s="59" t="n">
        <v>0</v>
      </c>
      <c r="AA22" s="59" t="n">
        <v>60</v>
      </c>
      <c r="AB22" s="59" t="n">
        <v>0</v>
      </c>
      <c r="AC22" s="64" t="n">
        <v>8</v>
      </c>
      <c r="AD22" s="65" t="n">
        <f aca="false">U22-T22</f>
        <v>0</v>
      </c>
      <c r="AE22" s="59" t="n">
        <v>0</v>
      </c>
      <c r="AF22" s="66" t="str">
        <f aca="false">IF(AE22&gt;0, V22/(AE22*24),"no data")</f>
        <v>no data</v>
      </c>
      <c r="AG22" s="67" t="n">
        <f aca="false">IF(R22&gt;0,R22/24,"no data")</f>
        <v>155</v>
      </c>
      <c r="AH22" s="66" t="str">
        <f aca="false">IF(U22&gt;0,(U22/R22),"no data")</f>
        <v>no data</v>
      </c>
      <c r="AI22" s="68" t="n">
        <f aca="false">(1440-((W22*X22)+(Y22*Z22)+(AA22*AB22))/(W22+Y22+AA22))/1440</f>
        <v>1</v>
      </c>
      <c r="AJ22" s="69" t="str">
        <f aca="false">IF(U22&gt;0,(1440-((X22*W22+AT22*AU22)+(Z22*Y22+AV22*AW22)+(AA22*AB22+AX22*AY22))/(W22+Y22+AA22))/1440,"no data")</f>
        <v>no data</v>
      </c>
      <c r="AK22" s="91" t="n">
        <v>0</v>
      </c>
      <c r="AL22" s="96" t="n">
        <v>0</v>
      </c>
      <c r="AM22" s="58" t="n">
        <f aca="false">AK22*AL22</f>
        <v>0</v>
      </c>
      <c r="AN22" s="91" t="n">
        <v>0</v>
      </c>
      <c r="AO22" s="93" t="n">
        <v>0</v>
      </c>
      <c r="AP22" s="73" t="n">
        <f aca="false">AN22*AO22</f>
        <v>0</v>
      </c>
      <c r="AQ22" s="94" t="str">
        <f aca="false">IF(U22&gt;0,((((AK22*AL22)+(AN22*AO22))/(U22*1000))*1000000),"no data")</f>
        <v>no data</v>
      </c>
      <c r="AR22" s="75" t="n">
        <f aca="false">S22/24</f>
        <v>0</v>
      </c>
      <c r="AS22" s="34"/>
      <c r="AT22" s="59" t="n">
        <v>0</v>
      </c>
      <c r="AU22" s="76" t="n">
        <v>0</v>
      </c>
      <c r="AV22" s="76" t="n">
        <v>0</v>
      </c>
      <c r="AW22" s="59" t="n">
        <v>0</v>
      </c>
      <c r="AX22" s="76" t="n">
        <v>0</v>
      </c>
      <c r="AY22" s="59" t="n">
        <v>0</v>
      </c>
      <c r="AZ22" s="59" t="n">
        <v>9</v>
      </c>
      <c r="BB22" s="77" t="n">
        <v>0</v>
      </c>
      <c r="BC22" s="77" t="n">
        <v>0</v>
      </c>
      <c r="BD22" s="77" t="n">
        <v>0</v>
      </c>
      <c r="BE22" s="77" t="e">
        <f aca="false">#REF!-#REF!</f>
        <v>#REF!</v>
      </c>
      <c r="BF22" s="77" t="str">
        <f aca="false">AQ22</f>
        <v>no data</v>
      </c>
      <c r="BG22" s="139" t="n">
        <f aca="false">BD22/24</f>
        <v>0</v>
      </c>
      <c r="BH22" s="79" t="n">
        <v>0</v>
      </c>
      <c r="BI22" s="80" t="n">
        <v>0</v>
      </c>
      <c r="BJ22" s="81" t="n">
        <v>0</v>
      </c>
      <c r="BK22" s="82" t="n">
        <v>0</v>
      </c>
      <c r="BL22" s="82" t="n">
        <v>0</v>
      </c>
      <c r="BM22" s="82" t="n">
        <v>0</v>
      </c>
      <c r="BN22" s="142" t="n">
        <v>1002</v>
      </c>
      <c r="BO22" s="81" t="n">
        <v>50</v>
      </c>
      <c r="BP22" s="83" t="n">
        <v>0</v>
      </c>
      <c r="BQ22" s="78" t="n">
        <v>0</v>
      </c>
      <c r="BR22" s="78" t="n">
        <v>0</v>
      </c>
      <c r="BS22" s="84" t="n">
        <f aca="false">BR22-BQ22</f>
        <v>0</v>
      </c>
      <c r="BT22" s="77" t="n">
        <v>0</v>
      </c>
      <c r="BU22" s="77" t="n">
        <v>0</v>
      </c>
      <c r="BV22" s="98" t="n">
        <f aca="false">BU22-BT22</f>
        <v>0</v>
      </c>
      <c r="BW22" s="77" t="e">
        <f aca="false">#REF!+#REF!</f>
        <v>#REF!</v>
      </c>
      <c r="BX22" s="78" t="n">
        <v>0</v>
      </c>
      <c r="BY22" s="78" t="n">
        <v>0</v>
      </c>
      <c r="CA22" s="78" t="n">
        <v>0</v>
      </c>
      <c r="CB22" s="78" t="n">
        <v>0</v>
      </c>
      <c r="CD22" s="78" t="n">
        <v>0</v>
      </c>
      <c r="CE22" s="78" t="n">
        <v>0</v>
      </c>
      <c r="CF22" s="78" t="n">
        <v>0</v>
      </c>
      <c r="CG22" s="78" t="n">
        <v>0</v>
      </c>
    </row>
    <row r="23" customFormat="false" ht="14.3" hidden="false" customHeight="false" outlineLevel="0" collapsed="false">
      <c r="A23" s="54"/>
      <c r="B23" s="55" t="n">
        <v>43483</v>
      </c>
      <c r="C23" s="56" t="n">
        <v>57.6</v>
      </c>
      <c r="D23" s="57" t="n">
        <v>0.6861</v>
      </c>
      <c r="E23" s="58" t="n">
        <v>49.88</v>
      </c>
      <c r="F23" s="59" t="n">
        <v>68</v>
      </c>
      <c r="G23" s="59" t="n">
        <v>48.5</v>
      </c>
      <c r="H23" s="59" t="n">
        <v>0</v>
      </c>
      <c r="I23" s="59" t="n">
        <v>0</v>
      </c>
      <c r="J23" s="59" t="n">
        <v>0</v>
      </c>
      <c r="K23" s="59" t="n">
        <v>0</v>
      </c>
      <c r="L23" s="61" t="n">
        <v>0</v>
      </c>
      <c r="M23" s="61" t="n">
        <v>0</v>
      </c>
      <c r="N23" s="61" t="n">
        <v>0</v>
      </c>
      <c r="O23" s="61" t="n">
        <v>0</v>
      </c>
      <c r="P23" s="61" t="n">
        <v>0</v>
      </c>
      <c r="Q23" s="61" t="n">
        <v>0</v>
      </c>
      <c r="R23" s="143" t="n">
        <v>3720</v>
      </c>
      <c r="S23" s="62" t="n">
        <v>0</v>
      </c>
      <c r="T23" s="62" t="n">
        <v>0</v>
      </c>
      <c r="U23" s="138" t="n">
        <v>0</v>
      </c>
      <c r="V23" s="63" t="n">
        <v>0</v>
      </c>
      <c r="W23" s="59" t="n">
        <v>44</v>
      </c>
      <c r="X23" s="59" t="n">
        <v>0</v>
      </c>
      <c r="Y23" s="59" t="n">
        <v>48</v>
      </c>
      <c r="Z23" s="59" t="n">
        <v>0</v>
      </c>
      <c r="AA23" s="59" t="n">
        <v>60</v>
      </c>
      <c r="AB23" s="59" t="n">
        <v>0</v>
      </c>
      <c r="AC23" s="64" t="n">
        <v>8</v>
      </c>
      <c r="AD23" s="65" t="n">
        <f aca="false">U23-T23</f>
        <v>0</v>
      </c>
      <c r="AE23" s="59" t="n">
        <v>0</v>
      </c>
      <c r="AF23" s="66" t="str">
        <f aca="false">IF(AE23&gt;0, V23/(AE23*24),"no data")</f>
        <v>no data</v>
      </c>
      <c r="AG23" s="67" t="n">
        <f aca="false">IF(R23&gt;0,R23/24,"no data")</f>
        <v>155</v>
      </c>
      <c r="AH23" s="66" t="str">
        <f aca="false">IF(U23&gt;0,(U23/R23),"no data")</f>
        <v>no data</v>
      </c>
      <c r="AI23" s="68" t="n">
        <f aca="false">(1440-((W23*X23)+(Y23*Z23)+(AA23*AB23))/(W23+Y23+AA23))/1440</f>
        <v>1</v>
      </c>
      <c r="AJ23" s="69" t="str">
        <f aca="false">IF(U23&gt;0,(1440-((X23*W23+AT23*AU23)+(Z23*Y23+AV23*AW23)+(AA23*AB23+AX23*AY23))/(W23+Y23+AA23))/1440,"no data")</f>
        <v>no data</v>
      </c>
      <c r="AK23" s="91" t="n">
        <v>0</v>
      </c>
      <c r="AL23" s="96" t="n">
        <v>0</v>
      </c>
      <c r="AM23" s="58" t="n">
        <f aca="false">AK23*AL23</f>
        <v>0</v>
      </c>
      <c r="AN23" s="91" t="n">
        <v>0</v>
      </c>
      <c r="AO23" s="93" t="n">
        <v>0</v>
      </c>
      <c r="AP23" s="73" t="n">
        <f aca="false">AN23*AO23</f>
        <v>0</v>
      </c>
      <c r="AQ23" s="94" t="str">
        <f aca="false">IF(U23&gt;0,((((AK23*AL23)+(AN23*AO23))/(U23*1000))*1000000),"no data")</f>
        <v>no data</v>
      </c>
      <c r="AR23" s="75" t="n">
        <f aca="false">S23/24</f>
        <v>0</v>
      </c>
      <c r="AS23" s="34"/>
      <c r="AT23" s="59" t="n">
        <v>0</v>
      </c>
      <c r="AU23" s="76" t="n">
        <v>0</v>
      </c>
      <c r="AV23" s="76" t="n">
        <v>0</v>
      </c>
      <c r="AW23" s="59" t="n">
        <v>0</v>
      </c>
      <c r="AX23" s="76" t="n">
        <v>0</v>
      </c>
      <c r="AY23" s="59" t="n">
        <v>0</v>
      </c>
      <c r="AZ23" s="59" t="n">
        <v>9</v>
      </c>
      <c r="BB23" s="77" t="n">
        <v>0</v>
      </c>
      <c r="BC23" s="77" t="n">
        <v>0</v>
      </c>
      <c r="BD23" s="77" t="n">
        <v>0</v>
      </c>
      <c r="BE23" s="77" t="e">
        <f aca="false">#REF!-#REF!</f>
        <v>#REF!</v>
      </c>
      <c r="BF23" s="77" t="str">
        <f aca="false">AQ23</f>
        <v>no data</v>
      </c>
      <c r="BG23" s="139" t="n">
        <f aca="false">BD23/24</f>
        <v>0</v>
      </c>
      <c r="BH23" s="79" t="n">
        <v>0</v>
      </c>
      <c r="BI23" s="80" t="n">
        <v>0</v>
      </c>
      <c r="BJ23" s="81" t="n">
        <v>0</v>
      </c>
      <c r="BK23" s="82" t="n">
        <v>0</v>
      </c>
      <c r="BL23" s="82" t="n">
        <v>0</v>
      </c>
      <c r="BM23" s="82" t="n">
        <v>0</v>
      </c>
      <c r="BN23" s="82" t="n">
        <v>1002</v>
      </c>
      <c r="BO23" s="81" t="n">
        <v>50</v>
      </c>
      <c r="BP23" s="83" t="n">
        <v>0</v>
      </c>
      <c r="BQ23" s="78" t="n">
        <v>0</v>
      </c>
      <c r="BR23" s="78" t="n">
        <v>0</v>
      </c>
      <c r="BS23" s="84" t="n">
        <f aca="false">BR23-BQ23</f>
        <v>0</v>
      </c>
      <c r="BT23" s="77" t="n">
        <v>0</v>
      </c>
      <c r="BU23" s="77" t="n">
        <v>0</v>
      </c>
      <c r="BV23" s="98" t="n">
        <f aca="false">BU23-BT23</f>
        <v>0</v>
      </c>
      <c r="BW23" s="77" t="e">
        <f aca="false">#REF!+#REF!</f>
        <v>#REF!</v>
      </c>
      <c r="BX23" s="78" t="n">
        <v>0</v>
      </c>
      <c r="BY23" s="78" t="n">
        <v>0</v>
      </c>
      <c r="CA23" s="78" t="n">
        <v>0</v>
      </c>
      <c r="CB23" s="78" t="n">
        <v>0</v>
      </c>
      <c r="CD23" s="78" t="n">
        <v>0</v>
      </c>
      <c r="CE23" s="78" t="n">
        <v>0</v>
      </c>
      <c r="CF23" s="78" t="n">
        <v>0</v>
      </c>
      <c r="CG23" s="78" t="n">
        <v>0</v>
      </c>
    </row>
    <row r="24" customFormat="false" ht="14.3" hidden="false" customHeight="false" outlineLevel="0" collapsed="false">
      <c r="A24" s="54"/>
      <c r="B24" s="55" t="n">
        <v>43484</v>
      </c>
      <c r="C24" s="56" t="n">
        <v>58</v>
      </c>
      <c r="D24" s="57" t="n">
        <v>0.67</v>
      </c>
      <c r="E24" s="58" t="n">
        <v>52</v>
      </c>
      <c r="F24" s="60" t="n">
        <v>69</v>
      </c>
      <c r="G24" s="60" t="n">
        <v>52</v>
      </c>
      <c r="H24" s="60" t="n">
        <v>0</v>
      </c>
      <c r="I24" s="60" t="n">
        <v>0</v>
      </c>
      <c r="J24" s="60" t="n">
        <v>0</v>
      </c>
      <c r="K24" s="60" t="n">
        <v>0</v>
      </c>
      <c r="L24" s="60" t="n">
        <v>0</v>
      </c>
      <c r="M24" s="60" t="n">
        <v>0</v>
      </c>
      <c r="N24" s="60" t="n">
        <v>0</v>
      </c>
      <c r="O24" s="60" t="n">
        <v>0</v>
      </c>
      <c r="P24" s="60" t="n">
        <v>0</v>
      </c>
      <c r="Q24" s="60" t="n">
        <v>0</v>
      </c>
      <c r="R24" s="143" t="n">
        <v>3720</v>
      </c>
      <c r="S24" s="62" t="n">
        <v>0</v>
      </c>
      <c r="T24" s="65" t="n">
        <v>0</v>
      </c>
      <c r="U24" s="144" t="n">
        <v>0</v>
      </c>
      <c r="V24" s="144" t="n">
        <v>0</v>
      </c>
      <c r="W24" s="60" t="n">
        <v>44</v>
      </c>
      <c r="X24" s="60" t="n">
        <v>0</v>
      </c>
      <c r="Y24" s="60" t="n">
        <v>48</v>
      </c>
      <c r="Z24" s="60" t="n">
        <v>0</v>
      </c>
      <c r="AA24" s="60" t="n">
        <v>60</v>
      </c>
      <c r="AB24" s="60" t="n">
        <v>0</v>
      </c>
      <c r="AC24" s="64" t="n">
        <v>7</v>
      </c>
      <c r="AD24" s="65" t="n">
        <f aca="false">U24-T24</f>
        <v>0</v>
      </c>
      <c r="AE24" s="60" t="n">
        <v>0</v>
      </c>
      <c r="AF24" s="66" t="str">
        <f aca="false">IF(AE24&gt;0, V24/(AE24*24),"no data")</f>
        <v>no data</v>
      </c>
      <c r="AG24" s="67" t="n">
        <f aca="false">IF(R24&gt;0,R24/24,"no data")</f>
        <v>155</v>
      </c>
      <c r="AH24" s="66" t="str">
        <f aca="false">IF(U24&gt;0,(U24/R24),"no data")</f>
        <v>no data</v>
      </c>
      <c r="AI24" s="68" t="n">
        <f aca="false">(1440-((W24*X24)+(Y24*Z24)+(AA24*AB24))/(W24+Y24+AA24))/1440</f>
        <v>1</v>
      </c>
      <c r="AJ24" s="69" t="str">
        <f aca="false">IF(U24&gt;0,(1440-((X24*W24+AT24*AU24)+(Z24*Y24+AV24*AW24)+(AA24*AB24+AX24*AY24))/(W24+Y24+AA24))/1440,"no data")</f>
        <v>no data</v>
      </c>
      <c r="AK24" s="91" t="n">
        <v>0</v>
      </c>
      <c r="AL24" s="96" t="n">
        <v>0</v>
      </c>
      <c r="AM24" s="58" t="n">
        <f aca="false">AK24*AL24</f>
        <v>0</v>
      </c>
      <c r="AN24" s="91" t="n">
        <v>0</v>
      </c>
      <c r="AO24" s="93" t="n">
        <v>0</v>
      </c>
      <c r="AP24" s="73" t="n">
        <f aca="false">AN24*AO24</f>
        <v>0</v>
      </c>
      <c r="AQ24" s="94" t="str">
        <f aca="false">IF(U24&gt;0,((((AK24*AL24)+(AN24*AO24))/(U24*1000))*1000000),"no data")</f>
        <v>no data</v>
      </c>
      <c r="AR24" s="75" t="n">
        <f aca="false">S24/24</f>
        <v>0</v>
      </c>
      <c r="AS24" s="34"/>
      <c r="AT24" s="60" t="n">
        <v>0</v>
      </c>
      <c r="AU24" s="60" t="n">
        <v>0</v>
      </c>
      <c r="AV24" s="60" t="n">
        <v>0</v>
      </c>
      <c r="AW24" s="60" t="n">
        <v>0</v>
      </c>
      <c r="AX24" s="60" t="n">
        <v>0</v>
      </c>
      <c r="AY24" s="60" t="n">
        <v>0</v>
      </c>
      <c r="AZ24" s="60" t="n">
        <v>7</v>
      </c>
      <c r="BB24" s="77" t="n">
        <v>0</v>
      </c>
      <c r="BC24" s="77" t="n">
        <v>0</v>
      </c>
      <c r="BD24" s="77" t="n">
        <v>0</v>
      </c>
      <c r="BE24" s="77" t="e">
        <f aca="false">#REF!-#REF!</f>
        <v>#REF!</v>
      </c>
      <c r="BF24" s="77" t="str">
        <f aca="false">AQ24</f>
        <v>no data</v>
      </c>
      <c r="BG24" s="139" t="n">
        <f aca="false">BD24/24</f>
        <v>0</v>
      </c>
      <c r="BH24" s="145" t="n">
        <v>0</v>
      </c>
      <c r="BI24" s="145" t="n">
        <v>0</v>
      </c>
      <c r="BJ24" s="146" t="n">
        <v>0</v>
      </c>
      <c r="BK24" s="146" t="n">
        <v>0</v>
      </c>
      <c r="BL24" s="146" t="n">
        <v>0</v>
      </c>
      <c r="BM24" s="146" t="n">
        <v>0</v>
      </c>
      <c r="BN24" s="147" t="n">
        <v>1001</v>
      </c>
      <c r="BO24" s="147" t="n">
        <v>50</v>
      </c>
      <c r="BP24" s="148" t="n">
        <v>0</v>
      </c>
      <c r="BQ24" s="78" t="n">
        <v>0</v>
      </c>
      <c r="BR24" s="78" t="n">
        <v>0</v>
      </c>
      <c r="BS24" s="84" t="n">
        <f aca="false">BR24-BQ24</f>
        <v>0</v>
      </c>
      <c r="BT24" s="97" t="n">
        <v>0</v>
      </c>
      <c r="BU24" s="97" t="n">
        <v>0</v>
      </c>
      <c r="BV24" s="98" t="n">
        <f aca="false">BU24-BT24</f>
        <v>0</v>
      </c>
      <c r="BW24" s="77" t="e">
        <f aca="false">#REF!+#REF!</f>
        <v>#REF!</v>
      </c>
      <c r="BX24" s="147" t="n">
        <v>0</v>
      </c>
      <c r="BY24" s="147" t="n">
        <v>0</v>
      </c>
      <c r="CA24" s="147" t="n">
        <v>0</v>
      </c>
      <c r="CB24" s="147" t="n">
        <v>0</v>
      </c>
      <c r="CD24" s="147" t="n">
        <v>0</v>
      </c>
      <c r="CE24" s="147" t="n">
        <v>0</v>
      </c>
      <c r="CF24" s="147" t="n">
        <v>0</v>
      </c>
      <c r="CG24" s="147" t="n">
        <v>0</v>
      </c>
    </row>
    <row r="25" customFormat="false" ht="14.3" hidden="false" customHeight="false" outlineLevel="0" collapsed="false">
      <c r="A25" s="54"/>
      <c r="B25" s="55" t="n">
        <v>43485</v>
      </c>
      <c r="C25" s="56" t="n">
        <v>58</v>
      </c>
      <c r="D25" s="57" t="n">
        <v>0.71</v>
      </c>
      <c r="E25" s="58" t="n">
        <v>52</v>
      </c>
      <c r="F25" s="149" t="n">
        <v>67</v>
      </c>
      <c r="G25" s="149" t="n">
        <v>54</v>
      </c>
      <c r="H25" s="59" t="n">
        <v>0</v>
      </c>
      <c r="I25" s="59" t="n">
        <v>0</v>
      </c>
      <c r="J25" s="59" t="n">
        <v>0</v>
      </c>
      <c r="K25" s="59" t="n">
        <v>0</v>
      </c>
      <c r="L25" s="61" t="n">
        <v>0</v>
      </c>
      <c r="M25" s="61" t="n">
        <v>0</v>
      </c>
      <c r="N25" s="61" t="n">
        <v>0</v>
      </c>
      <c r="O25" s="61" t="n">
        <v>0</v>
      </c>
      <c r="P25" s="61" t="n">
        <v>0</v>
      </c>
      <c r="Q25" s="61" t="n">
        <v>0</v>
      </c>
      <c r="R25" s="143" t="n">
        <v>3720</v>
      </c>
      <c r="S25" s="62" t="n">
        <v>0</v>
      </c>
      <c r="T25" s="150" t="n">
        <v>0</v>
      </c>
      <c r="U25" s="63" t="n">
        <v>0</v>
      </c>
      <c r="V25" s="63" t="n">
        <v>0</v>
      </c>
      <c r="W25" s="59" t="n">
        <v>44</v>
      </c>
      <c r="X25" s="59" t="n">
        <v>0</v>
      </c>
      <c r="Y25" s="59" t="n">
        <v>48</v>
      </c>
      <c r="Z25" s="59" t="n">
        <v>0</v>
      </c>
      <c r="AA25" s="59" t="n">
        <v>60</v>
      </c>
      <c r="AB25" s="59" t="n">
        <v>0</v>
      </c>
      <c r="AC25" s="64" t="n">
        <v>7</v>
      </c>
      <c r="AD25" s="65" t="n">
        <f aca="false">U25-T25</f>
        <v>0</v>
      </c>
      <c r="AE25" s="60" t="n">
        <v>0</v>
      </c>
      <c r="AF25" s="66" t="str">
        <f aca="false">IF(AE25&gt;0, V25/(AE25*24),"no data")</f>
        <v>no data</v>
      </c>
      <c r="AG25" s="67" t="n">
        <f aca="false">IF(R25&gt;0,R25/24,"no data")</f>
        <v>155</v>
      </c>
      <c r="AH25" s="66" t="str">
        <f aca="false">IF(U25&gt;0,(U25/R25),"no data")</f>
        <v>no data</v>
      </c>
      <c r="AI25" s="68" t="n">
        <f aca="false">(1440-((W25*X25)+(Y25*Z25)+(AA25*AB25))/(W25+Y25+AA25))/1440</f>
        <v>1</v>
      </c>
      <c r="AJ25" s="69" t="str">
        <f aca="false">IF(U25&gt;0,(1440-((X25*W25+AT25*AU25)+(Z25*Y25+AV25*AW25)+(AA25*AB25+AX25*AY25))/(W25+Y25+AA25))/1440,"no data")</f>
        <v>no data</v>
      </c>
      <c r="AK25" s="91" t="n">
        <v>0</v>
      </c>
      <c r="AL25" s="96" t="n">
        <v>0</v>
      </c>
      <c r="AM25" s="58" t="n">
        <f aca="false">AK25*AL25</f>
        <v>0</v>
      </c>
      <c r="AN25" s="91" t="n">
        <v>0</v>
      </c>
      <c r="AO25" s="93" t="n">
        <v>0</v>
      </c>
      <c r="AP25" s="73" t="n">
        <f aca="false">AN25*AO25</f>
        <v>0</v>
      </c>
      <c r="AQ25" s="94" t="str">
        <f aca="false">IF(U25&gt;0,((((AK25*AL25)+(AN25*AO25))/(U25*1000))*1000000),"no data")</f>
        <v>no data</v>
      </c>
      <c r="AR25" s="75" t="n">
        <f aca="false">S25/24</f>
        <v>0</v>
      </c>
      <c r="AS25" s="34"/>
      <c r="AT25" s="59" t="n">
        <v>0</v>
      </c>
      <c r="AU25" s="76" t="n">
        <v>0</v>
      </c>
      <c r="AV25" s="76" t="n">
        <v>0</v>
      </c>
      <c r="AW25" s="59" t="n">
        <v>0</v>
      </c>
      <c r="AX25" s="76" t="n">
        <v>0</v>
      </c>
      <c r="AY25" s="59" t="n">
        <v>0</v>
      </c>
      <c r="AZ25" s="59" t="n">
        <v>8</v>
      </c>
      <c r="BB25" s="77" t="n">
        <v>0</v>
      </c>
      <c r="BC25" s="77" t="n">
        <v>0</v>
      </c>
      <c r="BD25" s="77" t="n">
        <v>0</v>
      </c>
      <c r="BE25" s="77" t="n">
        <v>0</v>
      </c>
      <c r="BF25" s="77" t="str">
        <f aca="false">AQ25</f>
        <v>no data</v>
      </c>
      <c r="BG25" s="139" t="n">
        <f aca="false">BD25/24</f>
        <v>0</v>
      </c>
      <c r="BH25" s="79" t="n">
        <v>0</v>
      </c>
      <c r="BI25" s="80" t="n">
        <v>0</v>
      </c>
      <c r="BJ25" s="81" t="n">
        <v>0</v>
      </c>
      <c r="BK25" s="82" t="n">
        <v>0</v>
      </c>
      <c r="BL25" s="82" t="n">
        <v>0</v>
      </c>
      <c r="BM25" s="82" t="n">
        <v>0</v>
      </c>
      <c r="BN25" s="82" t="n">
        <v>1000.1</v>
      </c>
      <c r="BO25" s="81" t="n">
        <v>50</v>
      </c>
      <c r="BP25" s="83" t="n">
        <v>0</v>
      </c>
      <c r="BQ25" s="78" t="n">
        <v>0</v>
      </c>
      <c r="BR25" s="78" t="n">
        <v>0</v>
      </c>
      <c r="BS25" s="84" t="n">
        <f aca="false">BR25-BQ25</f>
        <v>0</v>
      </c>
      <c r="BT25" s="97" t="n">
        <v>0</v>
      </c>
      <c r="BU25" s="97" t="n">
        <v>0</v>
      </c>
      <c r="BV25" s="98" t="n">
        <f aca="false">BU25-BT25</f>
        <v>0</v>
      </c>
      <c r="BW25" s="77" t="n">
        <v>0</v>
      </c>
      <c r="BX25" s="78" t="n">
        <v>0</v>
      </c>
      <c r="BY25" s="78" t="n">
        <v>0</v>
      </c>
      <c r="CA25" s="78" t="n">
        <v>0</v>
      </c>
      <c r="CB25" s="78" t="n">
        <v>0</v>
      </c>
      <c r="CD25" s="78" t="n">
        <v>0</v>
      </c>
      <c r="CE25" s="78" t="n">
        <v>0</v>
      </c>
      <c r="CF25" s="78" t="n">
        <v>0</v>
      </c>
      <c r="CG25" s="78" t="n">
        <v>0</v>
      </c>
    </row>
    <row r="26" customFormat="false" ht="14.3" hidden="false" customHeight="false" outlineLevel="0" collapsed="false">
      <c r="A26" s="54"/>
      <c r="B26" s="55" t="n">
        <v>43486</v>
      </c>
      <c r="C26" s="56" t="n">
        <v>54.8</v>
      </c>
      <c r="D26" s="57" t="n">
        <v>0.81</v>
      </c>
      <c r="E26" s="58" t="n">
        <v>51.6</v>
      </c>
      <c r="F26" s="60" t="n">
        <v>60</v>
      </c>
      <c r="G26" s="60" t="n">
        <v>50</v>
      </c>
      <c r="H26" s="59" t="n">
        <v>0</v>
      </c>
      <c r="I26" s="59" t="n">
        <v>0</v>
      </c>
      <c r="J26" s="59" t="n">
        <v>0</v>
      </c>
      <c r="K26" s="59" t="n">
        <v>0</v>
      </c>
      <c r="L26" s="61" t="n">
        <v>0</v>
      </c>
      <c r="M26" s="61" t="n">
        <v>0</v>
      </c>
      <c r="N26" s="61" t="n">
        <v>0</v>
      </c>
      <c r="O26" s="61" t="n">
        <v>0</v>
      </c>
      <c r="P26" s="61" t="n">
        <v>0</v>
      </c>
      <c r="Q26" s="61" t="n">
        <v>0</v>
      </c>
      <c r="R26" s="143" t="n">
        <v>3720</v>
      </c>
      <c r="S26" s="62" t="n">
        <v>0</v>
      </c>
      <c r="T26" s="150" t="n">
        <v>0</v>
      </c>
      <c r="U26" s="63" t="n">
        <v>0</v>
      </c>
      <c r="V26" s="63" t="n">
        <v>0</v>
      </c>
      <c r="W26" s="59" t="n">
        <v>44</v>
      </c>
      <c r="X26" s="60" t="n">
        <v>0</v>
      </c>
      <c r="Y26" s="60" t="n">
        <v>48</v>
      </c>
      <c r="Z26" s="60" t="n">
        <v>0</v>
      </c>
      <c r="AA26" s="60" t="n">
        <v>60</v>
      </c>
      <c r="AB26" s="60" t="n">
        <v>0</v>
      </c>
      <c r="AC26" s="64" t="n">
        <v>9</v>
      </c>
      <c r="AD26" s="65" t="n">
        <f aca="false">U26-T26</f>
        <v>0</v>
      </c>
      <c r="AE26" s="60" t="n">
        <v>0</v>
      </c>
      <c r="AF26" s="66" t="str">
        <f aca="false">IF(AE26&gt;0, V26/(AE26*24),"no data")</f>
        <v>no data</v>
      </c>
      <c r="AG26" s="67" t="n">
        <f aca="false">IF(R26&gt;0,R26/24,"no data")</f>
        <v>155</v>
      </c>
      <c r="AH26" s="66" t="str">
        <f aca="false">IF(U26&gt;0,(U26/R26),"no data")</f>
        <v>no data</v>
      </c>
      <c r="AI26" s="68" t="n">
        <f aca="false">(1440-((W26*X26)+(Y26*Z26)+(AA26*AB26))/(W26+Y26+AA26))/1440</f>
        <v>1</v>
      </c>
      <c r="AJ26" s="69" t="str">
        <f aca="false">IF(U26&gt;0,(1440-((X26*W26+AT26*AU26)+(Z26*Y26+AV26*AW26)+(AA26*AB26+AX26*AY26))/(W26+Y26+AA26))/1440,"no data")</f>
        <v>no data</v>
      </c>
      <c r="AK26" s="91" t="n">
        <v>0</v>
      </c>
      <c r="AL26" s="96" t="n">
        <v>0</v>
      </c>
      <c r="AM26" s="58" t="n">
        <f aca="false">AK26*AL26</f>
        <v>0</v>
      </c>
      <c r="AN26" s="91" t="n">
        <v>0</v>
      </c>
      <c r="AO26" s="93" t="n">
        <v>0</v>
      </c>
      <c r="AP26" s="73" t="n">
        <f aca="false">AN26*AO26</f>
        <v>0</v>
      </c>
      <c r="AQ26" s="94" t="str">
        <f aca="false">IF(U26&gt;0,((((AK26*AL26)+(AN26*AO26))/(U26*1000))*1000000),"no data")</f>
        <v>no data</v>
      </c>
      <c r="AR26" s="75" t="n">
        <f aca="false">S26/24</f>
        <v>0</v>
      </c>
      <c r="AS26" s="34"/>
      <c r="AT26" s="59" t="n">
        <v>0</v>
      </c>
      <c r="AU26" s="76" t="n">
        <v>0</v>
      </c>
      <c r="AV26" s="76" t="n">
        <v>0</v>
      </c>
      <c r="AW26" s="59" t="n">
        <v>0</v>
      </c>
      <c r="AX26" s="76" t="n">
        <v>0</v>
      </c>
      <c r="AY26" s="59" t="n">
        <v>0</v>
      </c>
      <c r="AZ26" s="59" t="n">
        <v>9</v>
      </c>
      <c r="BB26" s="77" t="n">
        <v>0</v>
      </c>
      <c r="BC26" s="77" t="n">
        <v>0</v>
      </c>
      <c r="BD26" s="77" t="n">
        <v>0</v>
      </c>
      <c r="BE26" s="77" t="e">
        <f aca="false">#REF!-#REF!</f>
        <v>#REF!</v>
      </c>
      <c r="BF26" s="77" t="str">
        <f aca="false">AQ26</f>
        <v>no data</v>
      </c>
      <c r="BG26" s="139" t="n">
        <f aca="false">BD26/24</f>
        <v>0</v>
      </c>
      <c r="BH26" s="79" t="n">
        <v>0</v>
      </c>
      <c r="BI26" s="80" t="n">
        <v>0</v>
      </c>
      <c r="BJ26" s="81" t="n">
        <v>0</v>
      </c>
      <c r="BK26" s="82" t="n">
        <v>0</v>
      </c>
      <c r="BL26" s="82" t="n">
        <v>0</v>
      </c>
      <c r="BM26" s="82" t="n">
        <v>0</v>
      </c>
      <c r="BN26" s="82" t="n">
        <v>997.3</v>
      </c>
      <c r="BO26" s="81" t="n">
        <v>50</v>
      </c>
      <c r="BP26" s="83" t="n">
        <v>0</v>
      </c>
      <c r="BQ26" s="78" t="n">
        <v>0</v>
      </c>
      <c r="BR26" s="78" t="n">
        <v>0</v>
      </c>
      <c r="BS26" s="84" t="n">
        <f aca="false">BR26-BQ26</f>
        <v>0</v>
      </c>
      <c r="BT26" s="97" t="n">
        <v>0</v>
      </c>
      <c r="BU26" s="97" t="n">
        <v>0</v>
      </c>
      <c r="BV26" s="98" t="n">
        <f aca="false">BU26-BT26</f>
        <v>0</v>
      </c>
      <c r="BW26" s="77" t="e">
        <f aca="false">#REF!+#REF!</f>
        <v>#REF!</v>
      </c>
      <c r="BX26" s="78" t="n">
        <v>0</v>
      </c>
      <c r="BY26" s="78" t="n">
        <v>0</v>
      </c>
      <c r="CA26" s="78" t="n">
        <v>0</v>
      </c>
      <c r="CB26" s="78" t="n">
        <v>0</v>
      </c>
      <c r="CD26" s="78" t="n">
        <v>0</v>
      </c>
      <c r="CE26" s="78" t="n">
        <v>0</v>
      </c>
      <c r="CF26" s="78" t="n">
        <v>0</v>
      </c>
      <c r="CG26" s="78" t="n">
        <v>0</v>
      </c>
    </row>
    <row r="27" customFormat="false" ht="12.75" hidden="false" customHeight="true" outlineLevel="0" collapsed="false">
      <c r="A27" s="101" t="s">
        <v>88</v>
      </c>
      <c r="B27" s="102" t="n">
        <v>43487</v>
      </c>
      <c r="C27" s="103" t="n">
        <v>51.13</v>
      </c>
      <c r="D27" s="132" t="n">
        <v>0.8417</v>
      </c>
      <c r="E27" s="105" t="n">
        <v>48.46</v>
      </c>
      <c r="F27" s="107" t="n">
        <v>64</v>
      </c>
      <c r="G27" s="107" t="n">
        <v>45</v>
      </c>
      <c r="H27" s="107" t="n">
        <v>0</v>
      </c>
      <c r="I27" s="107" t="n">
        <v>0</v>
      </c>
      <c r="J27" s="107" t="n">
        <v>0</v>
      </c>
      <c r="K27" s="107" t="n">
        <v>0</v>
      </c>
      <c r="L27" s="151" t="n">
        <v>0</v>
      </c>
      <c r="M27" s="151" t="n">
        <v>0</v>
      </c>
      <c r="N27" s="151" t="n">
        <v>0</v>
      </c>
      <c r="O27" s="151" t="n">
        <v>0</v>
      </c>
      <c r="P27" s="151" t="n">
        <v>0</v>
      </c>
      <c r="Q27" s="151" t="n">
        <v>0</v>
      </c>
      <c r="R27" s="152" t="n">
        <v>3720</v>
      </c>
      <c r="S27" s="110" t="n">
        <v>0</v>
      </c>
      <c r="T27" s="110" t="n">
        <v>0</v>
      </c>
      <c r="U27" s="111" t="n">
        <v>0</v>
      </c>
      <c r="V27" s="111" t="n">
        <v>0</v>
      </c>
      <c r="W27" s="107" t="n">
        <v>44</v>
      </c>
      <c r="X27" s="107" t="n">
        <v>0</v>
      </c>
      <c r="Y27" s="107" t="n">
        <v>48</v>
      </c>
      <c r="Z27" s="107" t="n">
        <v>0</v>
      </c>
      <c r="AA27" s="107" t="n">
        <v>60</v>
      </c>
      <c r="AB27" s="107" t="n">
        <v>0</v>
      </c>
      <c r="AC27" s="112" t="n">
        <v>8</v>
      </c>
      <c r="AD27" s="113" t="n">
        <f aca="false">U27-T27</f>
        <v>0</v>
      </c>
      <c r="AE27" s="107" t="n">
        <v>0</v>
      </c>
      <c r="AF27" s="114" t="str">
        <f aca="false">IF(AE27&gt;0, V27/(AE27*24),"no data")</f>
        <v>no data</v>
      </c>
      <c r="AG27" s="115" t="n">
        <f aca="false">IF(R27&gt;0,R27/24,"no data")</f>
        <v>155</v>
      </c>
      <c r="AH27" s="114" t="str">
        <f aca="false">IF(U27&gt;0,(U27/R27),"no data")</f>
        <v>no data</v>
      </c>
      <c r="AI27" s="116" t="n">
        <f aca="false">(1440-((W27*X27)+(Y27*Z27)+(AA27*AB27))/(W27+Y27+AA27))/1440</f>
        <v>1</v>
      </c>
      <c r="AJ27" s="117" t="str">
        <f aca="false">IF(U27&gt;0,(1440-((X27*W27+AT27*AU27)+(Z27*Y27+AV27*AW27)+(AA27*AB27+AX27*AY27))/(W27+Y27+AA27))/1440,"no data")</f>
        <v>no data</v>
      </c>
      <c r="AK27" s="118" t="n">
        <v>0</v>
      </c>
      <c r="AL27" s="119" t="n">
        <v>0</v>
      </c>
      <c r="AM27" s="105" t="n">
        <f aca="false">AK27*AL27</f>
        <v>0</v>
      </c>
      <c r="AN27" s="118" t="n">
        <v>0</v>
      </c>
      <c r="AO27" s="120" t="n">
        <v>0</v>
      </c>
      <c r="AP27" s="121" t="n">
        <f aca="false">AN27*AO27</f>
        <v>0</v>
      </c>
      <c r="AQ27" s="122" t="str">
        <f aca="false">IF(U27&gt;0,((((AK27*AL27)+(AN27*AO27))/(U27*1000))*1000000),"no data")</f>
        <v>no data</v>
      </c>
      <c r="AR27" s="123" t="n">
        <f aca="false">S27/24</f>
        <v>0</v>
      </c>
      <c r="AS27" s="34"/>
      <c r="AT27" s="106" t="n">
        <v>0</v>
      </c>
      <c r="AU27" s="125" t="n">
        <v>0</v>
      </c>
      <c r="AV27" s="125" t="n">
        <v>0</v>
      </c>
      <c r="AW27" s="106" t="n">
        <v>0</v>
      </c>
      <c r="AX27" s="125" t="n">
        <v>0</v>
      </c>
      <c r="AY27" s="106" t="n">
        <v>0</v>
      </c>
      <c r="AZ27" s="106" t="n">
        <v>9</v>
      </c>
      <c r="BB27" s="126" t="n">
        <v>0</v>
      </c>
      <c r="BC27" s="126" t="n">
        <v>0</v>
      </c>
      <c r="BD27" s="126" t="n">
        <v>0</v>
      </c>
      <c r="BE27" s="126" t="n">
        <v>0</v>
      </c>
      <c r="BF27" s="126" t="str">
        <f aca="false">AQ27</f>
        <v>no data</v>
      </c>
      <c r="BG27" s="128" t="n">
        <f aca="false">BD27/24</f>
        <v>0</v>
      </c>
      <c r="BH27" s="153" t="n">
        <v>0</v>
      </c>
      <c r="BI27" s="154" t="n">
        <v>0</v>
      </c>
      <c r="BJ27" s="155" t="n">
        <v>0</v>
      </c>
      <c r="BK27" s="156" t="n">
        <v>0</v>
      </c>
      <c r="BL27" s="156" t="n">
        <v>0</v>
      </c>
      <c r="BM27" s="156" t="n">
        <v>0</v>
      </c>
      <c r="BN27" s="156" t="n">
        <v>1003</v>
      </c>
      <c r="BO27" s="156" t="n">
        <v>50.1</v>
      </c>
      <c r="BP27" s="157" t="n">
        <v>0</v>
      </c>
      <c r="BQ27" s="156" t="n">
        <v>0</v>
      </c>
      <c r="BR27" s="156" t="n">
        <v>0</v>
      </c>
      <c r="BS27" s="84" t="n">
        <f aca="false">BR27-BQ27</f>
        <v>0</v>
      </c>
      <c r="BT27" s="156" t="n">
        <v>0</v>
      </c>
      <c r="BU27" s="156" t="n">
        <v>0</v>
      </c>
      <c r="BV27" s="98" t="n">
        <f aca="false">BU27-BT27</f>
        <v>0</v>
      </c>
      <c r="BW27" s="126" t="n">
        <v>0</v>
      </c>
      <c r="BX27" s="128" t="n">
        <v>0</v>
      </c>
      <c r="BY27" s="128" t="n">
        <v>0</v>
      </c>
      <c r="CA27" s="128" t="n">
        <v>0</v>
      </c>
      <c r="CB27" s="128" t="n">
        <v>0</v>
      </c>
      <c r="CD27" s="128" t="n">
        <v>0</v>
      </c>
      <c r="CE27" s="128" t="n">
        <v>0</v>
      </c>
      <c r="CF27" s="128" t="n">
        <v>0</v>
      </c>
      <c r="CG27" s="128" t="n">
        <v>0</v>
      </c>
    </row>
    <row r="28" customFormat="false" ht="14.3" hidden="false" customHeight="false" outlineLevel="0" collapsed="false">
      <c r="A28" s="101"/>
      <c r="B28" s="102" t="n">
        <v>43488</v>
      </c>
      <c r="C28" s="103" t="n">
        <v>50.1</v>
      </c>
      <c r="D28" s="132" t="n">
        <v>0.873</v>
      </c>
      <c r="E28" s="105" t="n">
        <v>48.08</v>
      </c>
      <c r="F28" s="107" t="n">
        <v>56</v>
      </c>
      <c r="G28" s="107" t="n">
        <v>45</v>
      </c>
      <c r="H28" s="107" t="n">
        <v>0</v>
      </c>
      <c r="I28" s="107" t="n">
        <v>0</v>
      </c>
      <c r="J28" s="107" t="n">
        <v>0</v>
      </c>
      <c r="K28" s="107" t="n">
        <v>0</v>
      </c>
      <c r="L28" s="151" t="n">
        <v>0</v>
      </c>
      <c r="M28" s="151" t="n">
        <v>0</v>
      </c>
      <c r="N28" s="151" t="n">
        <v>0</v>
      </c>
      <c r="O28" s="151" t="n">
        <v>0</v>
      </c>
      <c r="P28" s="151" t="n">
        <v>0</v>
      </c>
      <c r="Q28" s="151" t="n">
        <v>0</v>
      </c>
      <c r="R28" s="152" t="n">
        <v>3720</v>
      </c>
      <c r="S28" s="110" t="n">
        <v>0</v>
      </c>
      <c r="T28" s="110" t="n">
        <v>0</v>
      </c>
      <c r="U28" s="111" t="n">
        <v>0</v>
      </c>
      <c r="V28" s="111" t="n">
        <v>0</v>
      </c>
      <c r="W28" s="107" t="n">
        <v>44</v>
      </c>
      <c r="X28" s="107" t="n">
        <v>0</v>
      </c>
      <c r="Y28" s="107" t="n">
        <v>48</v>
      </c>
      <c r="Z28" s="107" t="n">
        <v>0</v>
      </c>
      <c r="AA28" s="107" t="n">
        <v>60</v>
      </c>
      <c r="AB28" s="107" t="n">
        <v>0</v>
      </c>
      <c r="AC28" s="112" t="n">
        <v>9</v>
      </c>
      <c r="AD28" s="113" t="n">
        <f aca="false">U28-T28</f>
        <v>0</v>
      </c>
      <c r="AE28" s="107" t="n">
        <v>0</v>
      </c>
      <c r="AF28" s="114" t="str">
        <f aca="false">IF(AE28&gt;0, V28/(AE28*24),"no data")</f>
        <v>no data</v>
      </c>
      <c r="AG28" s="115" t="n">
        <f aca="false">IF(R28&gt;0,R28/24,"no data")</f>
        <v>155</v>
      </c>
      <c r="AH28" s="114" t="str">
        <f aca="false">IF(U28&gt;0,(U28/R28),"no data")</f>
        <v>no data</v>
      </c>
      <c r="AI28" s="116" t="n">
        <f aca="false">(1440-((W28*X28)+(Y28*Z28)+(AA28*AB28))/(W28+Y28+AA28))/1440</f>
        <v>1</v>
      </c>
      <c r="AJ28" s="117" t="str">
        <f aca="false">IF(U28&gt;0,(1440-((X28*W28+AT28*AU28)+(Z28*Y28+AV28*AW28)+(AA28*AB28+AX28*AY28))/(W28+Y28+AA28))/1440,"no data")</f>
        <v>no data</v>
      </c>
      <c r="AK28" s="118" t="n">
        <v>0</v>
      </c>
      <c r="AL28" s="119" t="n">
        <v>0</v>
      </c>
      <c r="AM28" s="105" t="n">
        <f aca="false">AK28*AL28</f>
        <v>0</v>
      </c>
      <c r="AN28" s="118" t="n">
        <v>0</v>
      </c>
      <c r="AO28" s="120" t="n">
        <v>0</v>
      </c>
      <c r="AP28" s="121" t="n">
        <f aca="false">AN28*AO28</f>
        <v>0</v>
      </c>
      <c r="AQ28" s="122" t="str">
        <f aca="false">IF(U28&gt;0,((((AK28*AL28)+(AN28*AO28))/(U28*1000))*1000000),"no data")</f>
        <v>no data</v>
      </c>
      <c r="AR28" s="123" t="n">
        <f aca="false">S28/24</f>
        <v>0</v>
      </c>
      <c r="AS28" s="34"/>
      <c r="AT28" s="106" t="n">
        <v>0</v>
      </c>
      <c r="AU28" s="125" t="n">
        <v>0</v>
      </c>
      <c r="AV28" s="106" t="n">
        <v>0</v>
      </c>
      <c r="AW28" s="106" t="n">
        <v>0</v>
      </c>
      <c r="AX28" s="125" t="n">
        <v>0</v>
      </c>
      <c r="AY28" s="106" t="n">
        <v>0</v>
      </c>
      <c r="AZ28" s="106" t="n">
        <v>9</v>
      </c>
      <c r="BB28" s="126" t="n">
        <v>0</v>
      </c>
      <c r="BC28" s="126" t="n">
        <v>0</v>
      </c>
      <c r="BD28" s="126" t="n">
        <v>0</v>
      </c>
      <c r="BE28" s="126" t="e">
        <f aca="false">#REF!-#REF!</f>
        <v>#REF!</v>
      </c>
      <c r="BF28" s="126" t="str">
        <f aca="false">AQ28</f>
        <v>no data</v>
      </c>
      <c r="BG28" s="128" t="n">
        <f aca="false">BD28/24</f>
        <v>0</v>
      </c>
      <c r="BH28" s="153" t="n">
        <v>0</v>
      </c>
      <c r="BI28" s="154" t="n">
        <v>0</v>
      </c>
      <c r="BJ28" s="155" t="n">
        <v>0</v>
      </c>
      <c r="BK28" s="156" t="n">
        <v>0</v>
      </c>
      <c r="BL28" s="156" t="n">
        <v>0</v>
      </c>
      <c r="BM28" s="156" t="n">
        <v>0</v>
      </c>
      <c r="BN28" s="158" t="n">
        <v>1004</v>
      </c>
      <c r="BO28" s="158" t="n">
        <v>50</v>
      </c>
      <c r="BP28" s="157" t="n">
        <v>0</v>
      </c>
      <c r="BQ28" s="156" t="n">
        <v>0</v>
      </c>
      <c r="BR28" s="156" t="n">
        <v>0</v>
      </c>
      <c r="BS28" s="84" t="n">
        <f aca="false">BR28-BQ28</f>
        <v>0</v>
      </c>
      <c r="BT28" s="156" t="n">
        <v>0</v>
      </c>
      <c r="BU28" s="156" t="n">
        <v>0</v>
      </c>
      <c r="BV28" s="98" t="n">
        <f aca="false">BU28-BT28</f>
        <v>0</v>
      </c>
      <c r="BW28" s="126" t="n">
        <v>0</v>
      </c>
      <c r="BX28" s="128" t="n">
        <v>0</v>
      </c>
      <c r="BY28" s="128" t="n">
        <v>0</v>
      </c>
      <c r="CA28" s="128" t="n">
        <v>0</v>
      </c>
      <c r="CB28" s="128" t="n">
        <v>0</v>
      </c>
      <c r="CD28" s="128" t="n">
        <v>0</v>
      </c>
      <c r="CE28" s="128" t="n">
        <v>0</v>
      </c>
      <c r="CF28" s="128" t="n">
        <v>0</v>
      </c>
      <c r="CG28" s="128" t="n">
        <v>0</v>
      </c>
    </row>
    <row r="29" customFormat="false" ht="14.3" hidden="false" customHeight="false" outlineLevel="0" collapsed="false">
      <c r="A29" s="101"/>
      <c r="B29" s="102" t="n">
        <v>43489</v>
      </c>
      <c r="C29" s="103" t="n">
        <v>52.6</v>
      </c>
      <c r="D29" s="132" t="n">
        <v>0.799</v>
      </c>
      <c r="E29" s="105" t="n">
        <v>47.9</v>
      </c>
      <c r="F29" s="107" t="n">
        <v>67</v>
      </c>
      <c r="G29" s="107" t="n">
        <v>47</v>
      </c>
      <c r="H29" s="107" t="n">
        <v>0</v>
      </c>
      <c r="I29" s="107" t="n">
        <v>0</v>
      </c>
      <c r="J29" s="107" t="n">
        <v>0</v>
      </c>
      <c r="K29" s="107" t="n">
        <v>0</v>
      </c>
      <c r="L29" s="151" t="n">
        <v>0</v>
      </c>
      <c r="M29" s="151" t="n">
        <v>0</v>
      </c>
      <c r="N29" s="151" t="n">
        <v>0</v>
      </c>
      <c r="O29" s="151" t="n">
        <v>0</v>
      </c>
      <c r="P29" s="151" t="n">
        <v>0</v>
      </c>
      <c r="Q29" s="151" t="n">
        <v>0</v>
      </c>
      <c r="R29" s="152" t="n">
        <v>3720</v>
      </c>
      <c r="S29" s="110" t="n">
        <v>0</v>
      </c>
      <c r="T29" s="110" t="n">
        <v>0</v>
      </c>
      <c r="U29" s="111" t="n">
        <v>0</v>
      </c>
      <c r="V29" s="111" t="n">
        <v>0</v>
      </c>
      <c r="W29" s="107" t="n">
        <v>44</v>
      </c>
      <c r="X29" s="107" t="n">
        <v>0</v>
      </c>
      <c r="Y29" s="107" t="n">
        <v>48</v>
      </c>
      <c r="Z29" s="107" t="n">
        <v>0</v>
      </c>
      <c r="AA29" s="107" t="n">
        <v>60</v>
      </c>
      <c r="AB29" s="107" t="n">
        <v>0</v>
      </c>
      <c r="AC29" s="112" t="n">
        <v>7</v>
      </c>
      <c r="AD29" s="113" t="n">
        <f aca="false">U29-T29</f>
        <v>0</v>
      </c>
      <c r="AE29" s="107" t="n">
        <v>0</v>
      </c>
      <c r="AF29" s="114" t="str">
        <f aca="false">IF(AE29&gt;0, V29/(AE29*24),"no data")</f>
        <v>no data</v>
      </c>
      <c r="AG29" s="115" t="n">
        <f aca="false">IF(R29&gt;0,R29/24,"no data")</f>
        <v>155</v>
      </c>
      <c r="AH29" s="114" t="str">
        <f aca="false">IF(U29&gt;0,(U29/R29),"no data")</f>
        <v>no data</v>
      </c>
      <c r="AI29" s="116" t="n">
        <f aca="false">(1440-((W29*X29)+(Y29*Z29)+(AA29*AB29))/(W29+Y29+AA29))/1440</f>
        <v>1</v>
      </c>
      <c r="AJ29" s="117" t="str">
        <f aca="false">IF(U29&gt;0,(1440-((X29*W29+AT29*AU29)+(Z29*Y29+AV29*AW29)+(AA29*AB29+AX29*AY29))/(W29+Y29+AA29))/1440,"no data")</f>
        <v>no data</v>
      </c>
      <c r="AK29" s="118" t="n">
        <v>0</v>
      </c>
      <c r="AL29" s="119" t="n">
        <v>0</v>
      </c>
      <c r="AM29" s="105" t="n">
        <f aca="false">AK29*AL29</f>
        <v>0</v>
      </c>
      <c r="AN29" s="118" t="n">
        <v>0</v>
      </c>
      <c r="AO29" s="120" t="n">
        <v>0</v>
      </c>
      <c r="AP29" s="121" t="n">
        <f aca="false">AN29*AO29</f>
        <v>0</v>
      </c>
      <c r="AQ29" s="122" t="str">
        <f aca="false">IF(U29&gt;0,((((AK29*AL29)+(AN29*AO29))/(U29*1000))*1000000),"no data")</f>
        <v>no data</v>
      </c>
      <c r="AR29" s="123" t="n">
        <f aca="false">S29/24</f>
        <v>0</v>
      </c>
      <c r="AS29" s="34"/>
      <c r="AT29" s="106" t="n">
        <v>0</v>
      </c>
      <c r="AU29" s="125" t="n">
        <v>0</v>
      </c>
      <c r="AV29" s="125" t="n">
        <v>0</v>
      </c>
      <c r="AW29" s="106" t="n">
        <v>0</v>
      </c>
      <c r="AX29" s="125" t="n">
        <v>0</v>
      </c>
      <c r="AY29" s="106" t="n">
        <v>0</v>
      </c>
      <c r="AZ29" s="106" t="n">
        <v>8</v>
      </c>
      <c r="BB29" s="126" t="n">
        <v>0</v>
      </c>
      <c r="BC29" s="126" t="n">
        <v>0</v>
      </c>
      <c r="BD29" s="126" t="n">
        <v>0</v>
      </c>
      <c r="BE29" s="126" t="n">
        <v>0</v>
      </c>
      <c r="BF29" s="126" t="str">
        <f aca="false">AQ29</f>
        <v>no data</v>
      </c>
      <c r="BG29" s="128" t="n">
        <f aca="false">BD29/24</f>
        <v>0</v>
      </c>
      <c r="BH29" s="153" t="n">
        <v>0</v>
      </c>
      <c r="BI29" s="154" t="n">
        <v>0</v>
      </c>
      <c r="BJ29" s="155" t="n">
        <v>0</v>
      </c>
      <c r="BK29" s="156" t="n">
        <v>0</v>
      </c>
      <c r="BL29" s="156" t="n">
        <v>0</v>
      </c>
      <c r="BM29" s="156" t="n">
        <v>0</v>
      </c>
      <c r="BN29" s="158" t="n">
        <v>1004</v>
      </c>
      <c r="BO29" s="155" t="n">
        <v>50</v>
      </c>
      <c r="BP29" s="157" t="n">
        <v>0</v>
      </c>
      <c r="BQ29" s="156" t="n">
        <v>0</v>
      </c>
      <c r="BR29" s="156" t="n">
        <v>0</v>
      </c>
      <c r="BS29" s="84" t="n">
        <f aca="false">BR29-BQ29</f>
        <v>0</v>
      </c>
      <c r="BT29" s="156" t="n">
        <v>0</v>
      </c>
      <c r="BU29" s="156" t="n">
        <v>0</v>
      </c>
      <c r="BV29" s="98" t="n">
        <f aca="false">BU29-BT29</f>
        <v>0</v>
      </c>
      <c r="BW29" s="126" t="e">
        <f aca="false">#REF!+#REF!</f>
        <v>#REF!</v>
      </c>
      <c r="BX29" s="128" t="n">
        <v>0</v>
      </c>
      <c r="BY29" s="128" t="n">
        <v>0</v>
      </c>
      <c r="CA29" s="128" t="n">
        <v>0</v>
      </c>
      <c r="CB29" s="128" t="n">
        <v>0</v>
      </c>
      <c r="CD29" s="128" t="n">
        <v>0</v>
      </c>
      <c r="CE29" s="128" t="n">
        <v>0</v>
      </c>
      <c r="CF29" s="128" t="n">
        <v>0</v>
      </c>
      <c r="CG29" s="128" t="n">
        <v>0</v>
      </c>
      <c r="CK29" s="0" t="n">
        <v>4</v>
      </c>
    </row>
    <row r="30" customFormat="false" ht="14.3" hidden="false" customHeight="false" outlineLevel="0" collapsed="false">
      <c r="A30" s="101"/>
      <c r="B30" s="102" t="n">
        <v>43490</v>
      </c>
      <c r="C30" s="103" t="n">
        <v>52.7</v>
      </c>
      <c r="D30" s="132" t="n">
        <v>0.793</v>
      </c>
      <c r="E30" s="105" t="n">
        <v>48.3</v>
      </c>
      <c r="F30" s="107" t="n">
        <v>65</v>
      </c>
      <c r="G30" s="107" t="n">
        <v>45</v>
      </c>
      <c r="H30" s="107" t="n">
        <v>0</v>
      </c>
      <c r="I30" s="107" t="n">
        <v>0</v>
      </c>
      <c r="J30" s="107" t="n">
        <v>0</v>
      </c>
      <c r="K30" s="107" t="n">
        <v>0</v>
      </c>
      <c r="L30" s="151" t="n">
        <v>0</v>
      </c>
      <c r="M30" s="151" t="n">
        <v>0</v>
      </c>
      <c r="N30" s="151" t="n">
        <v>0</v>
      </c>
      <c r="O30" s="151" t="n">
        <v>0</v>
      </c>
      <c r="P30" s="151" t="n">
        <v>0</v>
      </c>
      <c r="Q30" s="151" t="n">
        <v>0</v>
      </c>
      <c r="R30" s="152" t="n">
        <v>3720</v>
      </c>
      <c r="S30" s="110" t="n">
        <v>0</v>
      </c>
      <c r="T30" s="110" t="n">
        <v>0</v>
      </c>
      <c r="U30" s="111" t="n">
        <v>0</v>
      </c>
      <c r="V30" s="111" t="n">
        <v>0</v>
      </c>
      <c r="W30" s="107" t="n">
        <v>44</v>
      </c>
      <c r="X30" s="107" t="n">
        <v>0</v>
      </c>
      <c r="Y30" s="107" t="n">
        <v>48</v>
      </c>
      <c r="Z30" s="107" t="n">
        <v>0</v>
      </c>
      <c r="AA30" s="107" t="n">
        <v>60</v>
      </c>
      <c r="AB30" s="107" t="n">
        <v>0</v>
      </c>
      <c r="AC30" s="112" t="n">
        <v>6</v>
      </c>
      <c r="AD30" s="113" t="n">
        <f aca="false">U30-T30</f>
        <v>0</v>
      </c>
      <c r="AE30" s="107" t="n">
        <v>0</v>
      </c>
      <c r="AF30" s="114" t="str">
        <f aca="false">IF(AE30&gt;0, V30/(AE30*24),"no data")</f>
        <v>no data</v>
      </c>
      <c r="AG30" s="115" t="n">
        <f aca="false">IF(R30&gt;0,R30/24,"no data")</f>
        <v>155</v>
      </c>
      <c r="AH30" s="114" t="str">
        <f aca="false">IF(U30&gt;0,(U30/R30),"no data")</f>
        <v>no data</v>
      </c>
      <c r="AI30" s="116" t="n">
        <f aca="false">(1440-((W30*X30)+(Y30*Z30)+(AA30*AB30))/(W30+Y30+AA30))/1440</f>
        <v>1</v>
      </c>
      <c r="AJ30" s="117" t="str">
        <f aca="false">IF(U30&gt;0,(1440-((X30*W30+AT30*AU30)+(Z30*Y30+AV30*AW30)+(AA30*AB30+AX30*AY30))/(W30+Y30+AA30))/1440,"no data")</f>
        <v>no data</v>
      </c>
      <c r="AK30" s="118" t="n">
        <v>0</v>
      </c>
      <c r="AL30" s="119" t="n">
        <v>0</v>
      </c>
      <c r="AM30" s="105" t="n">
        <f aca="false">AK30*AL30</f>
        <v>0</v>
      </c>
      <c r="AN30" s="118" t="n">
        <v>0</v>
      </c>
      <c r="AO30" s="120" t="n">
        <v>0</v>
      </c>
      <c r="AP30" s="121" t="n">
        <f aca="false">AN30*AO30</f>
        <v>0</v>
      </c>
      <c r="AQ30" s="122" t="str">
        <f aca="false">IF(U30&gt;0,((((AK30*AL30)+(AN30*AO30))/(U30*1000))*1000000),"no data")</f>
        <v>no data</v>
      </c>
      <c r="AR30" s="123" t="n">
        <f aca="false">S30/24</f>
        <v>0</v>
      </c>
      <c r="AS30" s="34"/>
      <c r="AT30" s="106" t="n">
        <v>0</v>
      </c>
      <c r="AU30" s="125" t="n">
        <v>0</v>
      </c>
      <c r="AV30" s="125" t="n">
        <v>0</v>
      </c>
      <c r="AW30" s="106" t="n">
        <v>0</v>
      </c>
      <c r="AX30" s="125" t="n">
        <v>0</v>
      </c>
      <c r="AY30" s="106" t="n">
        <v>0</v>
      </c>
      <c r="AZ30" s="106" t="n">
        <v>7</v>
      </c>
      <c r="BB30" s="126" t="n">
        <v>0</v>
      </c>
      <c r="BC30" s="126" t="n">
        <v>0</v>
      </c>
      <c r="BD30" s="126" t="n">
        <v>0</v>
      </c>
      <c r="BE30" s="126" t="n">
        <v>0</v>
      </c>
      <c r="BF30" s="126" t="str">
        <f aca="false">AQ30</f>
        <v>no data</v>
      </c>
      <c r="BG30" s="128" t="n">
        <f aca="false">BD30/24</f>
        <v>0</v>
      </c>
      <c r="BH30" s="153" t="n">
        <v>0</v>
      </c>
      <c r="BI30" s="154" t="n">
        <v>0</v>
      </c>
      <c r="BJ30" s="155" t="n">
        <v>0</v>
      </c>
      <c r="BK30" s="156" t="n">
        <v>0</v>
      </c>
      <c r="BL30" s="158" t="n">
        <v>0</v>
      </c>
      <c r="BM30" s="156" t="n">
        <v>0</v>
      </c>
      <c r="BN30" s="156" t="n">
        <v>1004.4</v>
      </c>
      <c r="BO30" s="158" t="n">
        <v>50</v>
      </c>
      <c r="BP30" s="157" t="n">
        <v>0</v>
      </c>
      <c r="BQ30" s="156" t="n">
        <v>0</v>
      </c>
      <c r="BR30" s="155" t="n">
        <v>0</v>
      </c>
      <c r="BS30" s="84" t="n">
        <f aca="false">BR30-BQ30</f>
        <v>0</v>
      </c>
      <c r="BT30" s="156" t="n">
        <v>0</v>
      </c>
      <c r="BU30" s="126" t="n">
        <v>0</v>
      </c>
      <c r="BV30" s="98" t="n">
        <f aca="false">BU30-BT30</f>
        <v>0</v>
      </c>
      <c r="BW30" s="126" t="n">
        <v>0</v>
      </c>
      <c r="BX30" s="128" t="n">
        <v>0</v>
      </c>
      <c r="BY30" s="128" t="n">
        <v>0</v>
      </c>
      <c r="CA30" s="128" t="n">
        <v>0</v>
      </c>
      <c r="CB30" s="128" t="n">
        <v>0</v>
      </c>
      <c r="CD30" s="128" t="n">
        <v>0</v>
      </c>
      <c r="CE30" s="128" t="n">
        <v>0</v>
      </c>
      <c r="CF30" s="128" t="n">
        <v>0</v>
      </c>
      <c r="CG30" s="128" t="n">
        <v>0</v>
      </c>
      <c r="CK30" s="0" t="n">
        <v>4.1</v>
      </c>
    </row>
    <row r="31" customFormat="false" ht="14.3" hidden="false" customHeight="false" outlineLevel="0" collapsed="false">
      <c r="A31" s="101"/>
      <c r="B31" s="102" t="n">
        <v>43491</v>
      </c>
      <c r="C31" s="103" t="n">
        <v>49.5</v>
      </c>
      <c r="D31" s="132" t="n">
        <v>0.785</v>
      </c>
      <c r="E31" s="105" t="n">
        <v>48</v>
      </c>
      <c r="F31" s="107" t="n">
        <v>63</v>
      </c>
      <c r="G31" s="107" t="n">
        <v>40</v>
      </c>
      <c r="H31" s="107" t="n">
        <v>0</v>
      </c>
      <c r="I31" s="107" t="n">
        <v>0</v>
      </c>
      <c r="J31" s="107" t="n">
        <v>0</v>
      </c>
      <c r="K31" s="107" t="n">
        <v>0</v>
      </c>
      <c r="L31" s="136" t="n">
        <v>0</v>
      </c>
      <c r="M31" s="136" t="n">
        <v>0</v>
      </c>
      <c r="N31" s="136" t="n">
        <v>0</v>
      </c>
      <c r="O31" s="136" t="n">
        <v>0</v>
      </c>
      <c r="P31" s="136" t="n">
        <v>0</v>
      </c>
      <c r="Q31" s="136" t="n">
        <v>0</v>
      </c>
      <c r="R31" s="152" t="n">
        <v>3720</v>
      </c>
      <c r="S31" s="110" t="n">
        <v>0</v>
      </c>
      <c r="T31" s="110" t="n">
        <v>0</v>
      </c>
      <c r="U31" s="111" t="n">
        <v>0</v>
      </c>
      <c r="V31" s="111" t="n">
        <v>0</v>
      </c>
      <c r="W31" s="107" t="n">
        <v>44</v>
      </c>
      <c r="X31" s="107" t="n">
        <v>0</v>
      </c>
      <c r="Y31" s="107" t="n">
        <v>48</v>
      </c>
      <c r="Z31" s="107" t="n">
        <v>0</v>
      </c>
      <c r="AA31" s="107" t="n">
        <v>60</v>
      </c>
      <c r="AB31" s="107" t="n">
        <v>0</v>
      </c>
      <c r="AC31" s="112" t="n">
        <v>5</v>
      </c>
      <c r="AD31" s="113" t="n">
        <f aca="false">U31-T31</f>
        <v>0</v>
      </c>
      <c r="AE31" s="107" t="n">
        <v>0</v>
      </c>
      <c r="AF31" s="114" t="str">
        <f aca="false">IF(AE31&gt;0, V31/(AE31*24),"no data")</f>
        <v>no data</v>
      </c>
      <c r="AG31" s="115" t="n">
        <f aca="false">IF(R31&gt;0,R31/24,"no data")</f>
        <v>155</v>
      </c>
      <c r="AH31" s="114" t="str">
        <f aca="false">IF(U31&gt;0,(U31/R31),"no data")</f>
        <v>no data</v>
      </c>
      <c r="AI31" s="116" t="n">
        <f aca="false">(1440-((W31*X31)+(Y31*Z31)+(AA31*AB31))/(W31+Y31+AA31))/1440</f>
        <v>1</v>
      </c>
      <c r="AJ31" s="117" t="str">
        <f aca="false">IF(U31&gt;0,(1440-((X31*W31+AT31*AU31)+(Z31*Y31+AV31*AW31)+(AA31*AB31+AX31*AY31))/(W31+Y31+AA31))/1440,"no data")</f>
        <v>no data</v>
      </c>
      <c r="AK31" s="118" t="n">
        <v>0</v>
      </c>
      <c r="AL31" s="119" t="n">
        <v>0</v>
      </c>
      <c r="AM31" s="105" t="n">
        <f aca="false">AK31*AL31</f>
        <v>0</v>
      </c>
      <c r="AN31" s="118" t="n">
        <v>0</v>
      </c>
      <c r="AO31" s="120" t="n">
        <v>0</v>
      </c>
      <c r="AP31" s="121" t="n">
        <f aca="false">AN31*AO31</f>
        <v>0</v>
      </c>
      <c r="AQ31" s="122" t="str">
        <f aca="false">IF(U31&gt;0,((((AK31*AL31)+(AN31*AO31))/(U31*1000))*1000000),"no data")</f>
        <v>no data</v>
      </c>
      <c r="AR31" s="123" t="n">
        <f aca="false">S31/24</f>
        <v>0</v>
      </c>
      <c r="AS31" s="34"/>
      <c r="AT31" s="106" t="n">
        <v>0</v>
      </c>
      <c r="AU31" s="125" t="n">
        <v>0</v>
      </c>
      <c r="AV31" s="125" t="n">
        <v>0</v>
      </c>
      <c r="AW31" s="106" t="n">
        <v>0</v>
      </c>
      <c r="AX31" s="125" t="n">
        <v>0</v>
      </c>
      <c r="AY31" s="106" t="n">
        <v>0</v>
      </c>
      <c r="AZ31" s="106" t="n">
        <v>7</v>
      </c>
      <c r="BB31" s="126" t="n">
        <v>0</v>
      </c>
      <c r="BC31" s="126" t="n">
        <v>0</v>
      </c>
      <c r="BD31" s="126" t="n">
        <v>0</v>
      </c>
      <c r="BE31" s="126" t="n">
        <v>0</v>
      </c>
      <c r="BF31" s="126" t="str">
        <f aca="false">AQ31</f>
        <v>no data</v>
      </c>
      <c r="BG31" s="128" t="n">
        <f aca="false">BD31/24</f>
        <v>0</v>
      </c>
      <c r="BH31" s="153" t="n">
        <v>0</v>
      </c>
      <c r="BI31" s="154" t="n">
        <v>0</v>
      </c>
      <c r="BJ31" s="155" t="n">
        <v>0</v>
      </c>
      <c r="BK31" s="156" t="n">
        <v>0</v>
      </c>
      <c r="BL31" s="156" t="n">
        <v>0</v>
      </c>
      <c r="BM31" s="156" t="n">
        <v>0</v>
      </c>
      <c r="BN31" s="156" t="n">
        <v>1007</v>
      </c>
      <c r="BO31" s="155" t="n">
        <v>50</v>
      </c>
      <c r="BP31" s="157" t="n">
        <v>0</v>
      </c>
      <c r="BQ31" s="156" t="n">
        <v>0</v>
      </c>
      <c r="BR31" s="155" t="n">
        <v>0</v>
      </c>
      <c r="BS31" s="84" t="n">
        <f aca="false">BR31-BQ31</f>
        <v>0</v>
      </c>
      <c r="BT31" s="156" t="n">
        <v>0</v>
      </c>
      <c r="BU31" s="126" t="n">
        <v>0</v>
      </c>
      <c r="BV31" s="98" t="n">
        <f aca="false">BU31-BT31</f>
        <v>0</v>
      </c>
      <c r="BW31" s="126" t="e">
        <f aca="false">#REF!+#REF!</f>
        <v>#REF!</v>
      </c>
      <c r="BX31" s="128" t="n">
        <v>0</v>
      </c>
      <c r="BY31" s="128" t="n">
        <v>0</v>
      </c>
      <c r="CA31" s="128" t="n">
        <v>0</v>
      </c>
      <c r="CB31" s="128" t="n">
        <v>0</v>
      </c>
      <c r="CD31" s="128" t="n">
        <v>0</v>
      </c>
      <c r="CE31" s="128" t="n">
        <v>0</v>
      </c>
      <c r="CF31" s="128" t="n">
        <v>0</v>
      </c>
      <c r="CG31" s="128" t="n">
        <v>0</v>
      </c>
      <c r="CK31" s="0" t="n">
        <v>3</v>
      </c>
    </row>
    <row r="32" customFormat="false" ht="14.3" hidden="false" customHeight="false" outlineLevel="0" collapsed="false">
      <c r="A32" s="101"/>
      <c r="B32" s="102" t="n">
        <v>43492</v>
      </c>
      <c r="C32" s="105" t="n">
        <v>55</v>
      </c>
      <c r="D32" s="132" t="n">
        <v>0.69</v>
      </c>
      <c r="E32" s="105" t="n">
        <v>47</v>
      </c>
      <c r="F32" s="106" t="n">
        <v>69</v>
      </c>
      <c r="G32" s="106" t="n">
        <v>45</v>
      </c>
      <c r="H32" s="107" t="n">
        <v>0</v>
      </c>
      <c r="I32" s="107" t="n">
        <v>0</v>
      </c>
      <c r="J32" s="107" t="n">
        <v>0</v>
      </c>
      <c r="K32" s="107" t="n">
        <v>0</v>
      </c>
      <c r="L32" s="136" t="n">
        <v>0</v>
      </c>
      <c r="M32" s="136" t="n">
        <v>0</v>
      </c>
      <c r="N32" s="136" t="n">
        <v>0</v>
      </c>
      <c r="O32" s="136" t="n">
        <v>0</v>
      </c>
      <c r="P32" s="136" t="n">
        <v>0</v>
      </c>
      <c r="Q32" s="136" t="n">
        <v>0</v>
      </c>
      <c r="R32" s="136" t="n">
        <v>3720</v>
      </c>
      <c r="S32" s="110" t="n">
        <v>0</v>
      </c>
      <c r="T32" s="110" t="n">
        <v>0</v>
      </c>
      <c r="U32" s="111" t="n">
        <v>0</v>
      </c>
      <c r="V32" s="111" t="n">
        <v>0</v>
      </c>
      <c r="W32" s="107" t="n">
        <v>44</v>
      </c>
      <c r="X32" s="107" t="n">
        <v>0</v>
      </c>
      <c r="Y32" s="107" t="n">
        <v>48</v>
      </c>
      <c r="Z32" s="107" t="n">
        <v>0</v>
      </c>
      <c r="AA32" s="107" t="n">
        <v>60</v>
      </c>
      <c r="AB32" s="107" t="n">
        <v>0</v>
      </c>
      <c r="AC32" s="112" t="n">
        <v>6</v>
      </c>
      <c r="AD32" s="113" t="n">
        <f aca="false">U32-T32</f>
        <v>0</v>
      </c>
      <c r="AE32" s="107" t="n">
        <v>0</v>
      </c>
      <c r="AF32" s="114" t="str">
        <f aca="false">IF(AE32&gt;0, V32/(AE32*24),"no data")</f>
        <v>no data</v>
      </c>
      <c r="AG32" s="115" t="n">
        <f aca="false">IF(R32&gt;0,R32/24,"no data")</f>
        <v>155</v>
      </c>
      <c r="AH32" s="114" t="str">
        <f aca="false">IF(U32&gt;0,(U32/R32),"no data")</f>
        <v>no data</v>
      </c>
      <c r="AI32" s="116" t="n">
        <f aca="false">(1440-((W32*X32)+(Y32*Z32)+(AA32*AB32))/(W32+Y32+AA32))/1440</f>
        <v>1</v>
      </c>
      <c r="AJ32" s="117" t="str">
        <f aca="false">IF(U32&gt;0,(1440-((X32*W32+AT32*AU32)+(Z32*Y32+AV32*AW32)+(AA32*AB32+AX32*AY32))/(W32+Y32+AA32))/1440,"no data")</f>
        <v>no data</v>
      </c>
      <c r="AK32" s="118" t="n">
        <v>0</v>
      </c>
      <c r="AL32" s="119" t="n">
        <v>0</v>
      </c>
      <c r="AM32" s="105" t="n">
        <f aca="false">AK32*AL32</f>
        <v>0</v>
      </c>
      <c r="AN32" s="118" t="n">
        <v>0</v>
      </c>
      <c r="AO32" s="120" t="n">
        <v>0</v>
      </c>
      <c r="AP32" s="121" t="n">
        <f aca="false">AN32*AO32</f>
        <v>0</v>
      </c>
      <c r="AQ32" s="122" t="str">
        <f aca="false">IF(U32&gt;0,((((AK32*AL32)+(AN32*AO32))/(U32*1000))*1000000),"no data")</f>
        <v>no data</v>
      </c>
      <c r="AR32" s="123" t="n">
        <f aca="false">S32/24</f>
        <v>0</v>
      </c>
      <c r="AS32" s="34"/>
      <c r="AT32" s="106" t="n">
        <v>0</v>
      </c>
      <c r="AU32" s="125" t="n">
        <v>0</v>
      </c>
      <c r="AV32" s="106" t="n">
        <v>0</v>
      </c>
      <c r="AW32" s="106" t="n">
        <v>0</v>
      </c>
      <c r="AX32" s="125" t="n">
        <v>0</v>
      </c>
      <c r="AY32" s="106" t="n">
        <v>0</v>
      </c>
      <c r="AZ32" s="106" t="n">
        <v>7</v>
      </c>
      <c r="BB32" s="126" t="n">
        <v>0</v>
      </c>
      <c r="BC32" s="126" t="n">
        <v>0</v>
      </c>
      <c r="BD32" s="126" t="n">
        <v>0</v>
      </c>
      <c r="BE32" s="126" t="n">
        <v>0</v>
      </c>
      <c r="BF32" s="126" t="str">
        <f aca="false">AQ32</f>
        <v>no data</v>
      </c>
      <c r="BG32" s="128" t="n">
        <f aca="false">BD32/24</f>
        <v>0</v>
      </c>
      <c r="BH32" s="153" t="n">
        <v>0</v>
      </c>
      <c r="BI32" s="154" t="n">
        <v>0</v>
      </c>
      <c r="BJ32" s="155" t="n">
        <v>0</v>
      </c>
      <c r="BK32" s="156" t="n">
        <v>0</v>
      </c>
      <c r="BL32" s="156" t="n">
        <v>0</v>
      </c>
      <c r="BM32" s="156" t="n">
        <v>0</v>
      </c>
      <c r="BN32" s="156" t="n">
        <v>1008</v>
      </c>
      <c r="BO32" s="156" t="n">
        <v>50</v>
      </c>
      <c r="BP32" s="157" t="n">
        <v>0</v>
      </c>
      <c r="BQ32" s="156" t="n">
        <v>0</v>
      </c>
      <c r="BR32" s="155" t="n">
        <v>0</v>
      </c>
      <c r="BS32" s="84" t="n">
        <f aca="false">BR32-BQ32</f>
        <v>0</v>
      </c>
      <c r="BT32" s="126" t="n">
        <v>0</v>
      </c>
      <c r="BU32" s="126" t="n">
        <v>0</v>
      </c>
      <c r="BV32" s="98" t="n">
        <f aca="false">BU32-BT32</f>
        <v>0</v>
      </c>
      <c r="BW32" s="126" t="e">
        <f aca="false">#REF!+#REF!</f>
        <v>#REF!</v>
      </c>
      <c r="BX32" s="128" t="n">
        <v>0</v>
      </c>
      <c r="BY32" s="128" t="n">
        <v>0</v>
      </c>
      <c r="CA32" s="128" t="n">
        <v>0</v>
      </c>
      <c r="CB32" s="128" t="n">
        <v>0.5</v>
      </c>
      <c r="CD32" s="128" t="n">
        <v>0</v>
      </c>
      <c r="CE32" s="128" t="n">
        <v>0</v>
      </c>
      <c r="CF32" s="128" t="n">
        <v>0</v>
      </c>
      <c r="CG32" s="128" t="n">
        <v>0</v>
      </c>
      <c r="CK32" s="0" t="n">
        <v>3.9</v>
      </c>
    </row>
    <row r="33" customFormat="false" ht="14.3" hidden="false" customHeight="false" outlineLevel="0" collapsed="false">
      <c r="A33" s="101"/>
      <c r="B33" s="102" t="n">
        <v>43493</v>
      </c>
      <c r="C33" s="103" t="n">
        <v>55.2</v>
      </c>
      <c r="D33" s="132" t="n">
        <v>0.664</v>
      </c>
      <c r="E33" s="105" t="n">
        <v>46.7</v>
      </c>
      <c r="F33" s="106" t="n">
        <v>74</v>
      </c>
      <c r="G33" s="106" t="n">
        <v>43</v>
      </c>
      <c r="H33" s="107" t="n">
        <v>0</v>
      </c>
      <c r="I33" s="107" t="n">
        <v>0</v>
      </c>
      <c r="J33" s="107" t="n">
        <v>0</v>
      </c>
      <c r="K33" s="107" t="n">
        <v>0</v>
      </c>
      <c r="L33" s="136" t="n">
        <v>0</v>
      </c>
      <c r="M33" s="136" t="n">
        <v>0</v>
      </c>
      <c r="N33" s="136" t="n">
        <v>0</v>
      </c>
      <c r="O33" s="136" t="n">
        <v>0</v>
      </c>
      <c r="P33" s="136" t="n">
        <v>0</v>
      </c>
      <c r="Q33" s="136" t="n">
        <v>0</v>
      </c>
      <c r="R33" s="136" t="n">
        <v>3720</v>
      </c>
      <c r="S33" s="110" t="n">
        <v>0</v>
      </c>
      <c r="T33" s="110" t="n">
        <v>0</v>
      </c>
      <c r="U33" s="111" t="n">
        <v>0</v>
      </c>
      <c r="V33" s="111" t="n">
        <v>0</v>
      </c>
      <c r="W33" s="107" t="n">
        <v>44</v>
      </c>
      <c r="X33" s="107" t="n">
        <v>0</v>
      </c>
      <c r="Y33" s="107" t="n">
        <v>48</v>
      </c>
      <c r="Z33" s="106" t="n">
        <v>0</v>
      </c>
      <c r="AA33" s="107" t="n">
        <v>60</v>
      </c>
      <c r="AB33" s="106" t="n">
        <v>0</v>
      </c>
      <c r="AC33" s="112" t="n">
        <v>7</v>
      </c>
      <c r="AD33" s="113" t="n">
        <f aca="false">U33-T33</f>
        <v>0</v>
      </c>
      <c r="AE33" s="106" t="n">
        <v>0</v>
      </c>
      <c r="AF33" s="114" t="str">
        <f aca="false">IF(AE33&gt;0, V33/(AE33*24),"no data")</f>
        <v>no data</v>
      </c>
      <c r="AG33" s="115" t="n">
        <f aca="false">IF(R33&gt;0,R33/24,"no data")</f>
        <v>155</v>
      </c>
      <c r="AH33" s="114" t="str">
        <f aca="false">IF(U33&gt;0,(U33/R33),"no data")</f>
        <v>no data</v>
      </c>
      <c r="AI33" s="116" t="n">
        <f aca="false">(1440-((W33*X33)+(Y33*Z33)+(AA33*AB33))/(W33+Y33+AA33))/1440</f>
        <v>1</v>
      </c>
      <c r="AJ33" s="117" t="str">
        <f aca="false">IF(U33&gt;0,(1440-((X33*W33+AT33*AU33)+(Z33*Y33+AV33*AW33)+(AA33*AB33+AX33*AY33))/(W33+Y33+AA33))/1440,"no data")</f>
        <v>no data</v>
      </c>
      <c r="AK33" s="118" t="n">
        <v>0</v>
      </c>
      <c r="AL33" s="119" t="n">
        <v>0</v>
      </c>
      <c r="AM33" s="105" t="n">
        <f aca="false">AK33*AL33</f>
        <v>0</v>
      </c>
      <c r="AN33" s="118" t="n">
        <v>0</v>
      </c>
      <c r="AO33" s="120" t="n">
        <v>0</v>
      </c>
      <c r="AP33" s="121" t="n">
        <f aca="false">AN33*AO33</f>
        <v>0</v>
      </c>
      <c r="AQ33" s="122" t="str">
        <f aca="false">IF(U33&gt;0,((((AK33*AL33)+(AN33*AO33))/(U33*1000))*1000000),"no data")</f>
        <v>no data</v>
      </c>
      <c r="AR33" s="123" t="n">
        <f aca="false">S33/24</f>
        <v>0</v>
      </c>
      <c r="AS33" s="34"/>
      <c r="AT33" s="106" t="n">
        <v>0</v>
      </c>
      <c r="AU33" s="125" t="n">
        <v>0</v>
      </c>
      <c r="AV33" s="125" t="n">
        <v>0</v>
      </c>
      <c r="AW33" s="106" t="n">
        <v>0</v>
      </c>
      <c r="AX33" s="125" t="n">
        <v>0</v>
      </c>
      <c r="AY33" s="106" t="n">
        <v>0</v>
      </c>
      <c r="AZ33" s="106" t="n">
        <v>7</v>
      </c>
      <c r="BB33" s="126" t="n">
        <v>0</v>
      </c>
      <c r="BC33" s="126" t="n">
        <v>0</v>
      </c>
      <c r="BD33" s="126" t="n">
        <v>0</v>
      </c>
      <c r="BE33" s="126" t="n">
        <f aca="false">BC33-BB33</f>
        <v>0</v>
      </c>
      <c r="BF33" s="126" t="str">
        <f aca="false">AQ33</f>
        <v>no data</v>
      </c>
      <c r="BG33" s="128" t="n">
        <f aca="false">BD33/24</f>
        <v>0</v>
      </c>
      <c r="BH33" s="153" t="n">
        <v>0</v>
      </c>
      <c r="BI33" s="154" t="n">
        <v>0</v>
      </c>
      <c r="BJ33" s="155" t="n">
        <v>0</v>
      </c>
      <c r="BK33" s="156" t="n">
        <v>0</v>
      </c>
      <c r="BL33" s="156" t="n">
        <v>0</v>
      </c>
      <c r="BM33" s="156" t="n">
        <v>0</v>
      </c>
      <c r="BN33" s="126" t="n">
        <v>1007.1</v>
      </c>
      <c r="BO33" s="156" t="n">
        <v>50</v>
      </c>
      <c r="BP33" s="157" t="n">
        <v>0</v>
      </c>
      <c r="BQ33" s="156" t="n">
        <v>0</v>
      </c>
      <c r="BR33" s="155" t="n">
        <v>0</v>
      </c>
      <c r="BS33" s="84" t="n">
        <f aca="false">BR33-BQ33</f>
        <v>0</v>
      </c>
      <c r="BT33" s="126" t="n">
        <v>0</v>
      </c>
      <c r="BU33" s="126" t="n">
        <v>0</v>
      </c>
      <c r="BV33" s="98" t="n">
        <f aca="false">BU33-BT33</f>
        <v>0</v>
      </c>
      <c r="BW33" s="126" t="e">
        <f aca="false">#REF!+#REF!</f>
        <v>#REF!</v>
      </c>
      <c r="BX33" s="128" t="n">
        <v>0</v>
      </c>
      <c r="BY33" s="128" t="n">
        <v>0</v>
      </c>
      <c r="CA33" s="128" t="n">
        <v>0</v>
      </c>
      <c r="CB33" s="128" t="n">
        <v>0</v>
      </c>
      <c r="CD33" s="128" t="n">
        <v>0</v>
      </c>
      <c r="CE33" s="128" t="n">
        <v>0</v>
      </c>
      <c r="CF33" s="128" t="n">
        <v>0</v>
      </c>
      <c r="CG33" s="128" t="n">
        <v>0</v>
      </c>
      <c r="CK33" s="0" t="n">
        <v>4.1</v>
      </c>
    </row>
    <row r="34" customFormat="false" ht="14.95" hidden="false" customHeight="true" outlineLevel="0" collapsed="false">
      <c r="A34" s="54" t="s">
        <v>89</v>
      </c>
      <c r="B34" s="55" t="n">
        <v>43494</v>
      </c>
      <c r="C34" s="56" t="n">
        <v>56.3</v>
      </c>
      <c r="D34" s="57" t="n">
        <v>0.658</v>
      </c>
      <c r="E34" s="58" t="n">
        <v>47.7</v>
      </c>
      <c r="F34" s="59" t="n">
        <v>71</v>
      </c>
      <c r="G34" s="59" t="n">
        <v>45</v>
      </c>
      <c r="H34" s="60" t="n">
        <v>0</v>
      </c>
      <c r="I34" s="60" t="n">
        <v>0</v>
      </c>
      <c r="J34" s="60" t="n">
        <v>0</v>
      </c>
      <c r="K34" s="60" t="n">
        <v>0</v>
      </c>
      <c r="L34" s="61" t="n">
        <v>0</v>
      </c>
      <c r="M34" s="61" t="n">
        <v>0</v>
      </c>
      <c r="N34" s="61" t="n">
        <v>0</v>
      </c>
      <c r="O34" s="61" t="n">
        <v>0</v>
      </c>
      <c r="P34" s="61" t="n">
        <v>0</v>
      </c>
      <c r="Q34" s="61" t="n">
        <v>0</v>
      </c>
      <c r="R34" s="61" t="n">
        <v>3720</v>
      </c>
      <c r="S34" s="62" t="n">
        <v>0</v>
      </c>
      <c r="T34" s="62" t="n">
        <v>0</v>
      </c>
      <c r="U34" s="63" t="n">
        <v>0</v>
      </c>
      <c r="V34" s="63" t="n">
        <v>0</v>
      </c>
      <c r="W34" s="60" t="n">
        <v>44</v>
      </c>
      <c r="X34" s="60" t="n">
        <v>0</v>
      </c>
      <c r="Y34" s="60" t="n">
        <v>48</v>
      </c>
      <c r="Z34" s="60" t="n">
        <v>0</v>
      </c>
      <c r="AA34" s="60" t="n">
        <v>60</v>
      </c>
      <c r="AB34" s="59" t="n">
        <v>0</v>
      </c>
      <c r="AC34" s="64" t="n">
        <v>6</v>
      </c>
      <c r="AD34" s="65" t="n">
        <f aca="false">U34-T34</f>
        <v>0</v>
      </c>
      <c r="AE34" s="59" t="n">
        <v>0</v>
      </c>
      <c r="AF34" s="66" t="n">
        <v>0</v>
      </c>
      <c r="AG34" s="67" t="n">
        <f aca="false">IF(R34&gt;0,R34/24,"no data")</f>
        <v>155</v>
      </c>
      <c r="AH34" s="66" t="n">
        <v>0</v>
      </c>
      <c r="AI34" s="68" t="n">
        <f aca="false">(1440-((W34*X34)+(Y34*Z34)+(AA34*AB34))/(W34+Y34+AA34))/1440</f>
        <v>1</v>
      </c>
      <c r="AJ34" s="69" t="n">
        <v>0</v>
      </c>
      <c r="AK34" s="70" t="n">
        <v>0</v>
      </c>
      <c r="AL34" s="71" t="n">
        <v>0</v>
      </c>
      <c r="AM34" s="58" t="n">
        <f aca="false">AK34*AL34</f>
        <v>0</v>
      </c>
      <c r="AN34" s="70" t="n">
        <v>0</v>
      </c>
      <c r="AO34" s="72" t="n">
        <v>0</v>
      </c>
      <c r="AP34" s="73" t="n">
        <f aca="false">AN34*AO34</f>
        <v>0</v>
      </c>
      <c r="AQ34" s="74" t="str">
        <f aca="false">IF(U34&gt;0,((((AK34*AL34)+(AN34*AO34))/(U34*1000))*1000000),"no data")</f>
        <v>no data</v>
      </c>
      <c r="AR34" s="75" t="n">
        <f aca="false">S34/24</f>
        <v>0</v>
      </c>
      <c r="AS34" s="34"/>
      <c r="AT34" s="59" t="n">
        <v>0</v>
      </c>
      <c r="AU34" s="76" t="n">
        <v>0</v>
      </c>
      <c r="AV34" s="76" t="n">
        <v>0</v>
      </c>
      <c r="AW34" s="59" t="n">
        <v>0</v>
      </c>
      <c r="AX34" s="76" t="n">
        <v>0</v>
      </c>
      <c r="AY34" s="59" t="n">
        <v>0</v>
      </c>
      <c r="AZ34" s="59" t="n">
        <v>6</v>
      </c>
      <c r="BB34" s="77" t="n">
        <v>0</v>
      </c>
      <c r="BC34" s="77" t="n">
        <v>0</v>
      </c>
      <c r="BD34" s="77" t="n">
        <v>0</v>
      </c>
      <c r="BE34" s="77" t="n">
        <f aca="false">BC34-BB34</f>
        <v>0</v>
      </c>
      <c r="BF34" s="77" t="str">
        <f aca="false">AQ34</f>
        <v>no data</v>
      </c>
      <c r="BG34" s="78" t="n">
        <f aca="false">BD34/24</f>
        <v>0</v>
      </c>
      <c r="BH34" s="79" t="n">
        <v>0</v>
      </c>
      <c r="BI34" s="80" t="n">
        <v>0</v>
      </c>
      <c r="BJ34" s="81" t="n">
        <v>0</v>
      </c>
      <c r="BK34" s="82" t="n">
        <v>0</v>
      </c>
      <c r="BL34" s="81" t="n">
        <v>0</v>
      </c>
      <c r="BM34" s="81" t="n">
        <v>0</v>
      </c>
      <c r="BN34" s="82" t="n">
        <v>1004.54</v>
      </c>
      <c r="BO34" s="81" t="n">
        <v>50</v>
      </c>
      <c r="BP34" s="83" t="n">
        <v>0</v>
      </c>
      <c r="BQ34" s="82" t="n">
        <v>0</v>
      </c>
      <c r="BR34" s="81" t="n">
        <v>0</v>
      </c>
      <c r="BS34" s="84" t="n">
        <f aca="false">BR34-BQ34</f>
        <v>0</v>
      </c>
      <c r="BT34" s="85" t="n">
        <v>0</v>
      </c>
      <c r="BU34" s="85" t="n">
        <v>0</v>
      </c>
      <c r="BV34" s="86" t="n">
        <f aca="false">BU34-BT34</f>
        <v>0</v>
      </c>
      <c r="BW34" s="87" t="n">
        <f aca="false">BH34+BI34</f>
        <v>0</v>
      </c>
      <c r="BX34" s="88" t="n">
        <v>0</v>
      </c>
      <c r="BY34" s="88" t="n">
        <v>0</v>
      </c>
      <c r="BZ34" s="89"/>
      <c r="CA34" s="88" t="n">
        <v>0</v>
      </c>
      <c r="CB34" s="88" t="n">
        <v>0</v>
      </c>
      <c r="CD34" s="78" t="n">
        <v>0</v>
      </c>
      <c r="CE34" s="88" t="n">
        <v>0</v>
      </c>
      <c r="CF34" s="90" t="n">
        <v>0</v>
      </c>
      <c r="CG34" s="78" t="n">
        <v>0</v>
      </c>
    </row>
    <row r="35" customFormat="false" ht="13.8" hidden="false" customHeight="false" outlineLevel="0" collapsed="false">
      <c r="A35" s="54"/>
      <c r="B35" s="55" t="n">
        <v>43495</v>
      </c>
      <c r="C35" s="56" t="n">
        <v>55.3</v>
      </c>
      <c r="D35" s="57" t="n">
        <v>0.692</v>
      </c>
      <c r="E35" s="58" t="n">
        <v>48.1</v>
      </c>
      <c r="F35" s="59" t="n">
        <v>59</v>
      </c>
      <c r="G35" s="59" t="n">
        <v>53</v>
      </c>
      <c r="H35" s="60" t="n">
        <v>0</v>
      </c>
      <c r="I35" s="60" t="n">
        <v>0</v>
      </c>
      <c r="J35" s="60" t="n">
        <v>0</v>
      </c>
      <c r="K35" s="60" t="n">
        <v>0</v>
      </c>
      <c r="L35" s="61" t="n">
        <v>0</v>
      </c>
      <c r="M35" s="61" t="n">
        <v>0</v>
      </c>
      <c r="N35" s="61" t="n">
        <v>0</v>
      </c>
      <c r="O35" s="61" t="n">
        <v>0</v>
      </c>
      <c r="P35" s="61" t="n">
        <v>0</v>
      </c>
      <c r="Q35" s="61" t="n">
        <v>0</v>
      </c>
      <c r="R35" s="61" t="n">
        <v>3720</v>
      </c>
      <c r="S35" s="62" t="n">
        <v>0</v>
      </c>
      <c r="T35" s="62" t="n">
        <v>0</v>
      </c>
      <c r="U35" s="63" t="n">
        <v>0</v>
      </c>
      <c r="V35" s="63" t="n">
        <v>0</v>
      </c>
      <c r="W35" s="60" t="n">
        <v>44</v>
      </c>
      <c r="X35" s="60" t="n">
        <v>0</v>
      </c>
      <c r="Y35" s="60" t="n">
        <v>48</v>
      </c>
      <c r="Z35" s="60" t="n">
        <v>0</v>
      </c>
      <c r="AA35" s="60" t="n">
        <v>60</v>
      </c>
      <c r="AB35" s="59" t="n">
        <v>0</v>
      </c>
      <c r="AC35" s="64" t="n">
        <v>5</v>
      </c>
      <c r="AD35" s="65" t="n">
        <f aca="false">U35-T35</f>
        <v>0</v>
      </c>
      <c r="AE35" s="59" t="n">
        <v>0</v>
      </c>
      <c r="AF35" s="66" t="n">
        <v>0</v>
      </c>
      <c r="AG35" s="67" t="n">
        <f aca="false">IF(R35&gt;0,R35/24,"no data")</f>
        <v>155</v>
      </c>
      <c r="AH35" s="66" t="n">
        <v>0</v>
      </c>
      <c r="AI35" s="68" t="n">
        <f aca="false">(1440-((W35*X35)+(Y35*Z35)+(AA35*AB35))/(W35+Y35+AA35))/1440</f>
        <v>1</v>
      </c>
      <c r="AJ35" s="69" t="n">
        <v>0</v>
      </c>
      <c r="AK35" s="91" t="n">
        <v>0</v>
      </c>
      <c r="AL35" s="92" t="n">
        <v>0</v>
      </c>
      <c r="AM35" s="58" t="n">
        <f aca="false">AK35*AL35</f>
        <v>0</v>
      </c>
      <c r="AN35" s="91" t="n">
        <v>0</v>
      </c>
      <c r="AO35" s="93" t="n">
        <v>0</v>
      </c>
      <c r="AP35" s="73" t="n">
        <f aca="false">AN35*AO35</f>
        <v>0</v>
      </c>
      <c r="AQ35" s="94" t="str">
        <f aca="false">IF(U35&gt;0,((((AK35*AL35)+(AN35*AO35))/(U35*1000))*1000000),"no data")</f>
        <v>no data</v>
      </c>
      <c r="AR35" s="75" t="n">
        <f aca="false">S35/24</f>
        <v>0</v>
      </c>
      <c r="AS35" s="34"/>
      <c r="AT35" s="59" t="n">
        <v>0</v>
      </c>
      <c r="AU35" s="76" t="n">
        <v>0</v>
      </c>
      <c r="AV35" s="76" t="n">
        <v>0</v>
      </c>
      <c r="AW35" s="59" t="n">
        <v>0</v>
      </c>
      <c r="AX35" s="76" t="n">
        <v>0</v>
      </c>
      <c r="AY35" s="59" t="n">
        <v>0</v>
      </c>
      <c r="AZ35" s="59" t="n">
        <v>5</v>
      </c>
      <c r="BB35" s="77" t="n">
        <v>0</v>
      </c>
      <c r="BC35" s="77" t="n">
        <v>0</v>
      </c>
      <c r="BD35" s="77" t="n">
        <v>0</v>
      </c>
      <c r="BE35" s="77" t="n">
        <v>0</v>
      </c>
      <c r="BF35" s="77" t="str">
        <f aca="false">AQ35</f>
        <v>no data</v>
      </c>
      <c r="BG35" s="78" t="n">
        <f aca="false">BD35/24</f>
        <v>0</v>
      </c>
      <c r="BH35" s="79" t="n">
        <v>0</v>
      </c>
      <c r="BI35" s="80" t="n">
        <v>0</v>
      </c>
      <c r="BJ35" s="81" t="n">
        <v>0</v>
      </c>
      <c r="BK35" s="81" t="n">
        <v>0</v>
      </c>
      <c r="BL35" s="81" t="n">
        <v>0</v>
      </c>
      <c r="BM35" s="82" t="n">
        <v>0</v>
      </c>
      <c r="BN35" s="82" t="n">
        <v>1003.5</v>
      </c>
      <c r="BO35" s="81" t="n">
        <v>50</v>
      </c>
      <c r="BP35" s="83" t="n">
        <v>0</v>
      </c>
      <c r="BQ35" s="95" t="n">
        <v>0</v>
      </c>
      <c r="BR35" s="81" t="n">
        <v>0</v>
      </c>
      <c r="BS35" s="84" t="n">
        <f aca="false">BR35-BQ35</f>
        <v>0</v>
      </c>
      <c r="BT35" s="85" t="n">
        <v>0</v>
      </c>
      <c r="BU35" s="85" t="n">
        <v>0</v>
      </c>
      <c r="BV35" s="86" t="n">
        <f aca="false">BU35-BT35</f>
        <v>0</v>
      </c>
      <c r="BW35" s="87" t="n">
        <f aca="false">BH35+BI35</f>
        <v>0</v>
      </c>
      <c r="BX35" s="88" t="n">
        <v>0</v>
      </c>
      <c r="BY35" s="88" t="n">
        <v>0</v>
      </c>
      <c r="BZ35" s="89"/>
      <c r="CA35" s="88" t="n">
        <v>0</v>
      </c>
      <c r="CB35" s="88" t="n">
        <v>0</v>
      </c>
      <c r="CD35" s="78" t="n">
        <v>0</v>
      </c>
      <c r="CE35" s="88" t="n">
        <v>0</v>
      </c>
      <c r="CF35" s="90" t="n">
        <v>0</v>
      </c>
      <c r="CG35" s="78" t="n">
        <v>0</v>
      </c>
    </row>
    <row r="36" customFormat="false" ht="13.8" hidden="false" customHeight="false" outlineLevel="0" collapsed="false">
      <c r="A36" s="54"/>
      <c r="B36" s="55" t="n">
        <v>43496</v>
      </c>
      <c r="C36" s="56" t="n">
        <v>51.8</v>
      </c>
      <c r="D36" s="57" t="n">
        <v>0.83</v>
      </c>
      <c r="E36" s="58" t="n">
        <v>49.7</v>
      </c>
      <c r="F36" s="59" t="n">
        <v>54.7</v>
      </c>
      <c r="G36" s="59" t="n">
        <v>50.5</v>
      </c>
      <c r="H36" s="60" t="n">
        <v>0</v>
      </c>
      <c r="I36" s="60" t="n">
        <v>0</v>
      </c>
      <c r="J36" s="60" t="n">
        <v>0</v>
      </c>
      <c r="K36" s="60" t="n">
        <v>0</v>
      </c>
      <c r="L36" s="61" t="n">
        <v>0</v>
      </c>
      <c r="M36" s="61" t="n">
        <v>0</v>
      </c>
      <c r="N36" s="61" t="n">
        <v>0</v>
      </c>
      <c r="O36" s="61" t="n">
        <v>0</v>
      </c>
      <c r="P36" s="61" t="n">
        <v>0</v>
      </c>
      <c r="Q36" s="61" t="n">
        <v>0</v>
      </c>
      <c r="R36" s="61" t="n">
        <v>3720</v>
      </c>
      <c r="S36" s="62" t="n">
        <v>0</v>
      </c>
      <c r="T36" s="62" t="n">
        <v>0</v>
      </c>
      <c r="U36" s="63" t="n">
        <v>0</v>
      </c>
      <c r="V36" s="63" t="n">
        <v>0</v>
      </c>
      <c r="W36" s="60" t="n">
        <v>44</v>
      </c>
      <c r="X36" s="60" t="n">
        <v>0</v>
      </c>
      <c r="Y36" s="60" t="n">
        <v>48</v>
      </c>
      <c r="Z36" s="60" t="n">
        <v>0</v>
      </c>
      <c r="AA36" s="60" t="n">
        <v>60</v>
      </c>
      <c r="AB36" s="59" t="n">
        <v>0</v>
      </c>
      <c r="AC36" s="64" t="n">
        <v>6</v>
      </c>
      <c r="AD36" s="65" t="n">
        <f aca="false">U36-T36</f>
        <v>0</v>
      </c>
      <c r="AE36" s="59" t="n">
        <v>0</v>
      </c>
      <c r="AF36" s="66" t="n">
        <v>0</v>
      </c>
      <c r="AG36" s="67" t="n">
        <f aca="false">IF(R36&gt;0,R36/24,"no data")</f>
        <v>155</v>
      </c>
      <c r="AH36" s="66" t="n">
        <v>0</v>
      </c>
      <c r="AI36" s="68" t="n">
        <f aca="false">(1440-((W36*X36)+(Y36*Z36)+(AA36*AB36))/(W36+Y36+AA36))/1440</f>
        <v>1</v>
      </c>
      <c r="AJ36" s="69" t="n">
        <v>0</v>
      </c>
      <c r="AK36" s="91" t="n">
        <v>0</v>
      </c>
      <c r="AL36" s="96" t="n">
        <v>0</v>
      </c>
      <c r="AM36" s="58" t="n">
        <f aca="false">AK36*AL36</f>
        <v>0</v>
      </c>
      <c r="AN36" s="91" t="n">
        <v>0</v>
      </c>
      <c r="AO36" s="93" t="n">
        <v>0</v>
      </c>
      <c r="AP36" s="73" t="n">
        <f aca="false">AN36*AO36</f>
        <v>0</v>
      </c>
      <c r="AQ36" s="94" t="str">
        <f aca="false">IF(U36&gt;0,((((AK36*AL36)+(AN36*AO36))/(U36*1000))*1000000),"no data")</f>
        <v>no data</v>
      </c>
      <c r="AR36" s="75" t="n">
        <f aca="false">S36/24</f>
        <v>0</v>
      </c>
      <c r="AS36" s="34"/>
      <c r="AT36" s="59" t="n">
        <v>0</v>
      </c>
      <c r="AU36" s="76" t="n">
        <v>0</v>
      </c>
      <c r="AV36" s="76" t="n">
        <v>0</v>
      </c>
      <c r="AW36" s="59" t="n">
        <v>0</v>
      </c>
      <c r="AX36" s="76" t="n">
        <v>0</v>
      </c>
      <c r="AY36" s="59" t="n">
        <v>0</v>
      </c>
      <c r="AZ36" s="59" t="n">
        <v>6</v>
      </c>
      <c r="BB36" s="77" t="n">
        <v>0</v>
      </c>
      <c r="BC36" s="77" t="n">
        <v>0</v>
      </c>
      <c r="BD36" s="77" t="n">
        <v>0</v>
      </c>
      <c r="BE36" s="77" t="n">
        <f aca="false">BC36-BB36</f>
        <v>0</v>
      </c>
      <c r="BF36" s="77" t="str">
        <f aca="false">AQ36</f>
        <v>no data</v>
      </c>
      <c r="BG36" s="78" t="n">
        <f aca="false">BD36/24</f>
        <v>0</v>
      </c>
      <c r="BH36" s="79" t="n">
        <v>0</v>
      </c>
      <c r="BI36" s="80" t="n">
        <v>0</v>
      </c>
      <c r="BJ36" s="81" t="n">
        <v>0</v>
      </c>
      <c r="BK36" s="82" t="n">
        <v>0</v>
      </c>
      <c r="BL36" s="81" t="n">
        <v>0</v>
      </c>
      <c r="BM36" s="81" t="n">
        <v>0</v>
      </c>
      <c r="BN36" s="82" t="n">
        <v>1004</v>
      </c>
      <c r="BO36" s="81" t="n">
        <v>50.08</v>
      </c>
      <c r="BP36" s="83" t="n">
        <v>0</v>
      </c>
      <c r="BQ36" s="82" t="n">
        <v>0</v>
      </c>
      <c r="BR36" s="81" t="n">
        <v>0</v>
      </c>
      <c r="BS36" s="84" t="n">
        <f aca="false">BR36-BQ36</f>
        <v>0</v>
      </c>
      <c r="BT36" s="97" t="n">
        <v>0</v>
      </c>
      <c r="BU36" s="97" t="n">
        <v>0</v>
      </c>
      <c r="BV36" s="98" t="n">
        <f aca="false">BU36-BT36</f>
        <v>0</v>
      </c>
      <c r="BW36" s="77" t="n">
        <f aca="false">BH36+BI36</f>
        <v>0</v>
      </c>
      <c r="BX36" s="78" t="n">
        <v>0</v>
      </c>
      <c r="BY36" s="78" t="n">
        <v>0</v>
      </c>
      <c r="CA36" s="78" t="n">
        <v>0</v>
      </c>
      <c r="CB36" s="78" t="n">
        <v>0</v>
      </c>
      <c r="CD36" s="78" t="n">
        <v>0</v>
      </c>
      <c r="CE36" s="78" t="n">
        <v>0</v>
      </c>
      <c r="CF36" s="90" t="n">
        <v>0</v>
      </c>
      <c r="CG36" s="78" t="n">
        <v>0</v>
      </c>
    </row>
    <row r="37" customFormat="false" ht="13.8" hidden="false" customHeight="false" outlineLevel="0" collapsed="false">
      <c r="A37" s="54"/>
      <c r="B37" s="55" t="n">
        <v>43497</v>
      </c>
      <c r="C37" s="56" t="n">
        <v>54.3</v>
      </c>
      <c r="D37" s="57" t="n">
        <v>0.766</v>
      </c>
      <c r="E37" s="58" t="n">
        <v>49.7</v>
      </c>
      <c r="F37" s="59" t="n">
        <v>67</v>
      </c>
      <c r="G37" s="59" t="n">
        <v>48</v>
      </c>
      <c r="H37" s="60" t="n">
        <v>0</v>
      </c>
      <c r="I37" s="60" t="n">
        <v>0</v>
      </c>
      <c r="J37" s="60" t="n">
        <v>0</v>
      </c>
      <c r="K37" s="60" t="n">
        <v>0</v>
      </c>
      <c r="L37" s="61" t="n">
        <v>0</v>
      </c>
      <c r="M37" s="61" t="n">
        <v>0</v>
      </c>
      <c r="N37" s="61" t="n">
        <v>0</v>
      </c>
      <c r="O37" s="61" t="n">
        <v>0</v>
      </c>
      <c r="P37" s="61" t="n">
        <v>0</v>
      </c>
      <c r="Q37" s="61" t="n">
        <v>0</v>
      </c>
      <c r="R37" s="61" t="n">
        <v>3720</v>
      </c>
      <c r="S37" s="62" t="n">
        <v>0</v>
      </c>
      <c r="T37" s="62" t="n">
        <v>0</v>
      </c>
      <c r="U37" s="63" t="n">
        <v>0</v>
      </c>
      <c r="V37" s="63" t="n">
        <v>0</v>
      </c>
      <c r="W37" s="60" t="n">
        <v>44</v>
      </c>
      <c r="X37" s="60" t="n">
        <v>0</v>
      </c>
      <c r="Y37" s="60" t="n">
        <v>48</v>
      </c>
      <c r="Z37" s="60" t="n">
        <v>0</v>
      </c>
      <c r="AA37" s="60" t="n">
        <v>60</v>
      </c>
      <c r="AB37" s="59" t="n">
        <v>0</v>
      </c>
      <c r="AC37" s="64" t="n">
        <v>6</v>
      </c>
      <c r="AD37" s="65" t="n">
        <f aca="false">U37-T37</f>
        <v>0</v>
      </c>
      <c r="AE37" s="59" t="n">
        <v>0</v>
      </c>
      <c r="AF37" s="66" t="n">
        <v>0</v>
      </c>
      <c r="AG37" s="67" t="n">
        <f aca="false">IF(R37&gt;0,R37/24,"no data")</f>
        <v>155</v>
      </c>
      <c r="AH37" s="66" t="n">
        <v>0</v>
      </c>
      <c r="AI37" s="68" t="n">
        <f aca="false">(1440-((W37*X37)+(Y37*Z37)+(AA37*AB37))/(W37+Y37+AA37))/1440</f>
        <v>1</v>
      </c>
      <c r="AJ37" s="69" t="n">
        <v>0</v>
      </c>
      <c r="AK37" s="91" t="n">
        <v>0</v>
      </c>
      <c r="AL37" s="96" t="n">
        <v>0</v>
      </c>
      <c r="AM37" s="58" t="n">
        <f aca="false">AK37*AL37</f>
        <v>0</v>
      </c>
      <c r="AN37" s="91" t="n">
        <v>0</v>
      </c>
      <c r="AO37" s="93" t="n">
        <v>0</v>
      </c>
      <c r="AP37" s="73" t="n">
        <f aca="false">AN37*AO37</f>
        <v>0</v>
      </c>
      <c r="AQ37" s="94" t="str">
        <f aca="false">IF(U37&gt;0,((((AK37*AL37)+(AN37*AO37))/(U37*1000))*1000000),"no data")</f>
        <v>no data</v>
      </c>
      <c r="AR37" s="75" t="n">
        <f aca="false">S37/24</f>
        <v>0</v>
      </c>
      <c r="AS37" s="34"/>
      <c r="AT37" s="59" t="n">
        <v>0</v>
      </c>
      <c r="AU37" s="76" t="n">
        <v>0</v>
      </c>
      <c r="AV37" s="76" t="n">
        <v>0</v>
      </c>
      <c r="AW37" s="59" t="n">
        <v>0</v>
      </c>
      <c r="AX37" s="76" t="n">
        <v>0</v>
      </c>
      <c r="AY37" s="59" t="n">
        <v>0</v>
      </c>
      <c r="AZ37" s="59" t="n">
        <v>6</v>
      </c>
      <c r="BB37" s="77" t="n">
        <v>0</v>
      </c>
      <c r="BC37" s="77" t="n">
        <v>0</v>
      </c>
      <c r="BD37" s="77" t="n">
        <v>0</v>
      </c>
      <c r="BE37" s="77" t="n">
        <v>0</v>
      </c>
      <c r="BF37" s="77" t="str">
        <f aca="false">AQ37</f>
        <v>no data</v>
      </c>
      <c r="BG37" s="78" t="n">
        <v>0</v>
      </c>
      <c r="BH37" s="79" t="n">
        <v>0</v>
      </c>
      <c r="BI37" s="80" t="n">
        <v>0</v>
      </c>
      <c r="BJ37" s="81" t="n">
        <v>0</v>
      </c>
      <c r="BK37" s="82" t="n">
        <v>0</v>
      </c>
      <c r="BL37" s="81" t="n">
        <v>0</v>
      </c>
      <c r="BM37" s="81" t="n">
        <v>0</v>
      </c>
      <c r="BN37" s="82" t="n">
        <v>1003</v>
      </c>
      <c r="BO37" s="81" t="n">
        <v>50.08</v>
      </c>
      <c r="BP37" s="99" t="n">
        <v>0</v>
      </c>
      <c r="BQ37" s="81" t="n">
        <v>0</v>
      </c>
      <c r="BR37" s="81" t="n">
        <v>0</v>
      </c>
      <c r="BS37" s="84"/>
      <c r="BT37" s="97" t="n">
        <v>0</v>
      </c>
      <c r="BU37" s="97" t="n">
        <v>0</v>
      </c>
      <c r="BV37" s="98"/>
      <c r="BW37" s="77" t="n">
        <v>0</v>
      </c>
      <c r="BX37" s="78" t="n">
        <v>0</v>
      </c>
      <c r="BY37" s="78" t="n">
        <v>0</v>
      </c>
      <c r="CA37" s="78" t="n">
        <v>0</v>
      </c>
      <c r="CB37" s="78" t="n">
        <v>0</v>
      </c>
      <c r="CD37" s="78" t="n">
        <v>0</v>
      </c>
      <c r="CE37" s="78" t="n">
        <v>0</v>
      </c>
      <c r="CF37" s="90" t="n">
        <v>0</v>
      </c>
      <c r="CG37" s="78" t="n">
        <v>0</v>
      </c>
    </row>
    <row r="38" customFormat="false" ht="13.8" hidden="false" customHeight="false" outlineLevel="0" collapsed="false">
      <c r="A38" s="54"/>
      <c r="B38" s="55" t="n">
        <v>43498</v>
      </c>
      <c r="C38" s="56" t="n">
        <v>56.2</v>
      </c>
      <c r="D38" s="57" t="n">
        <v>0.709</v>
      </c>
      <c r="E38" s="58" t="n">
        <v>49.5</v>
      </c>
      <c r="F38" s="59" t="n">
        <v>72</v>
      </c>
      <c r="G38" s="59" t="n">
        <v>46</v>
      </c>
      <c r="H38" s="60" t="n">
        <v>0</v>
      </c>
      <c r="I38" s="60" t="n">
        <v>0</v>
      </c>
      <c r="J38" s="60" t="n">
        <v>0</v>
      </c>
      <c r="K38" s="60" t="n">
        <v>0</v>
      </c>
      <c r="L38" s="61" t="n">
        <v>0</v>
      </c>
      <c r="M38" s="61" t="n">
        <v>0</v>
      </c>
      <c r="N38" s="61" t="n">
        <v>0</v>
      </c>
      <c r="O38" s="61" t="n">
        <v>0</v>
      </c>
      <c r="P38" s="61" t="n">
        <v>0</v>
      </c>
      <c r="Q38" s="61" t="n">
        <v>0</v>
      </c>
      <c r="R38" s="61" t="n">
        <v>3720</v>
      </c>
      <c r="S38" s="62" t="n">
        <v>0</v>
      </c>
      <c r="T38" s="62" t="n">
        <v>0</v>
      </c>
      <c r="U38" s="63" t="n">
        <v>0</v>
      </c>
      <c r="V38" s="63" t="n">
        <v>0</v>
      </c>
      <c r="W38" s="60" t="n">
        <v>44</v>
      </c>
      <c r="X38" s="60" t="n">
        <v>0</v>
      </c>
      <c r="Y38" s="60" t="n">
        <v>48</v>
      </c>
      <c r="Z38" s="60" t="n">
        <v>0</v>
      </c>
      <c r="AA38" s="60" t="n">
        <v>60</v>
      </c>
      <c r="AB38" s="59" t="n">
        <v>0</v>
      </c>
      <c r="AC38" s="64" t="n">
        <v>5</v>
      </c>
      <c r="AD38" s="65" t="n">
        <f aca="false">U38-T38</f>
        <v>0</v>
      </c>
      <c r="AE38" s="59" t="n">
        <v>0</v>
      </c>
      <c r="AF38" s="66" t="n">
        <v>0</v>
      </c>
      <c r="AG38" s="67" t="n">
        <f aca="false">IF(R38&gt;0,R38/24,"no data")</f>
        <v>155</v>
      </c>
      <c r="AH38" s="66" t="n">
        <v>0</v>
      </c>
      <c r="AI38" s="68" t="n">
        <f aca="false">(1440-((W38*X38)+(Y38*Z38)+(AA38*AB38))/(W38+Y38+AA38))/1440</f>
        <v>1</v>
      </c>
      <c r="AJ38" s="69" t="n">
        <v>0</v>
      </c>
      <c r="AK38" s="91" t="n">
        <v>0</v>
      </c>
      <c r="AL38" s="96" t="n">
        <v>0</v>
      </c>
      <c r="AM38" s="58" t="n">
        <f aca="false">AK38*AL38</f>
        <v>0</v>
      </c>
      <c r="AN38" s="91" t="n">
        <v>0</v>
      </c>
      <c r="AO38" s="93" t="n">
        <v>0</v>
      </c>
      <c r="AP38" s="73" t="n">
        <f aca="false">AN38*AO38</f>
        <v>0</v>
      </c>
      <c r="AQ38" s="94" t="str">
        <f aca="false">IF(U38&gt;0,((((AK38*AL38)+(AN38*AO38))/(U38*1000))*1000000),"no data")</f>
        <v>no data</v>
      </c>
      <c r="AR38" s="75" t="n">
        <f aca="false">S38/24</f>
        <v>0</v>
      </c>
      <c r="AS38" s="34"/>
      <c r="AT38" s="59" t="n">
        <v>0</v>
      </c>
      <c r="AU38" s="76" t="n">
        <v>0</v>
      </c>
      <c r="AV38" s="76" t="n">
        <v>0</v>
      </c>
      <c r="AW38" s="59" t="n">
        <v>0</v>
      </c>
      <c r="AX38" s="76" t="n">
        <v>0</v>
      </c>
      <c r="AY38" s="59" t="n">
        <v>0</v>
      </c>
      <c r="AZ38" s="59" t="n">
        <v>5</v>
      </c>
      <c r="BB38" s="77" t="n">
        <v>0</v>
      </c>
      <c r="BC38" s="77" t="n">
        <v>0</v>
      </c>
      <c r="BD38" s="77" t="n">
        <v>0</v>
      </c>
      <c r="BE38" s="77" t="n">
        <v>0</v>
      </c>
      <c r="BF38" s="77" t="str">
        <f aca="false">AQ38</f>
        <v>no data</v>
      </c>
      <c r="BG38" s="78" t="n">
        <v>0</v>
      </c>
      <c r="BH38" s="79" t="n">
        <v>0</v>
      </c>
      <c r="BI38" s="80" t="n">
        <v>0</v>
      </c>
      <c r="BJ38" s="81" t="n">
        <v>0</v>
      </c>
      <c r="BK38" s="82" t="n">
        <v>0</v>
      </c>
      <c r="BL38" s="82" t="n">
        <v>0</v>
      </c>
      <c r="BM38" s="82" t="n">
        <v>0</v>
      </c>
      <c r="BN38" s="82" t="n">
        <v>1003</v>
      </c>
      <c r="BO38" s="81" t="n">
        <v>50.1</v>
      </c>
      <c r="BP38" s="83" t="n">
        <v>0</v>
      </c>
      <c r="BQ38" s="78" t="n">
        <v>0</v>
      </c>
      <c r="BR38" s="78" t="n">
        <v>0</v>
      </c>
      <c r="BS38" s="84"/>
      <c r="BT38" s="97" t="n">
        <v>0</v>
      </c>
      <c r="BU38" s="97" t="n">
        <v>0</v>
      </c>
      <c r="BV38" s="98"/>
      <c r="BW38" s="77" t="n">
        <v>0</v>
      </c>
      <c r="BX38" s="100" t="n">
        <v>0</v>
      </c>
      <c r="BY38" s="78" t="n">
        <v>0</v>
      </c>
      <c r="CA38" s="78" t="n">
        <v>0</v>
      </c>
      <c r="CB38" s="78" t="n">
        <v>0</v>
      </c>
      <c r="CD38" s="78" t="n">
        <v>0</v>
      </c>
      <c r="CE38" s="78" t="n">
        <v>0</v>
      </c>
      <c r="CF38" s="90" t="n">
        <v>0</v>
      </c>
      <c r="CG38" s="78" t="n">
        <v>0</v>
      </c>
    </row>
    <row r="39" customFormat="false" ht="13.8" hidden="false" customHeight="false" outlineLevel="0" collapsed="false">
      <c r="A39" s="54"/>
      <c r="B39" s="55" t="n">
        <v>43499</v>
      </c>
      <c r="C39" s="56" t="n">
        <v>58.4</v>
      </c>
      <c r="D39" s="57" t="n">
        <v>0.659</v>
      </c>
      <c r="E39" s="58" t="n">
        <v>49.9</v>
      </c>
      <c r="F39" s="59" t="n">
        <v>76</v>
      </c>
      <c r="G39" s="59" t="n">
        <v>49</v>
      </c>
      <c r="H39" s="60" t="n">
        <v>0</v>
      </c>
      <c r="I39" s="60" t="n">
        <v>0</v>
      </c>
      <c r="J39" s="60" t="n">
        <v>0</v>
      </c>
      <c r="K39" s="60" t="n">
        <v>0</v>
      </c>
      <c r="L39" s="61" t="n">
        <v>0</v>
      </c>
      <c r="M39" s="61" t="n">
        <v>0</v>
      </c>
      <c r="N39" s="61" t="n">
        <v>0</v>
      </c>
      <c r="O39" s="61" t="n">
        <v>0</v>
      </c>
      <c r="P39" s="61" t="n">
        <v>0</v>
      </c>
      <c r="Q39" s="61" t="n">
        <v>0</v>
      </c>
      <c r="R39" s="61" t="n">
        <v>3715</v>
      </c>
      <c r="S39" s="62" t="n">
        <v>0</v>
      </c>
      <c r="T39" s="62" t="n">
        <v>0</v>
      </c>
      <c r="U39" s="63" t="n">
        <v>0</v>
      </c>
      <c r="V39" s="63" t="n">
        <v>0</v>
      </c>
      <c r="W39" s="60" t="n">
        <v>44</v>
      </c>
      <c r="X39" s="60" t="n">
        <v>0</v>
      </c>
      <c r="Y39" s="60" t="n">
        <v>48</v>
      </c>
      <c r="Z39" s="60" t="n">
        <v>0</v>
      </c>
      <c r="AA39" s="60" t="n">
        <v>60</v>
      </c>
      <c r="AB39" s="59" t="n">
        <v>0</v>
      </c>
      <c r="AC39" s="64" t="n">
        <v>5</v>
      </c>
      <c r="AD39" s="65" t="n">
        <f aca="false">U39-T39</f>
        <v>0</v>
      </c>
      <c r="AE39" s="59" t="n">
        <v>0</v>
      </c>
      <c r="AF39" s="66" t="n">
        <v>0</v>
      </c>
      <c r="AG39" s="67" t="n">
        <f aca="false">IF(R39&gt;0,R39/24,"no data")</f>
        <v>154.791666666667</v>
      </c>
      <c r="AH39" s="66" t="n">
        <v>0</v>
      </c>
      <c r="AI39" s="68" t="n">
        <f aca="false">(1440-((W39*X39)+(Y39*Z39)+(AA39*AB39))/(W39+Y39+AA39))/1440</f>
        <v>1</v>
      </c>
      <c r="AJ39" s="69" t="n">
        <v>0</v>
      </c>
      <c r="AK39" s="91" t="n">
        <v>0</v>
      </c>
      <c r="AL39" s="96" t="n">
        <v>0</v>
      </c>
      <c r="AM39" s="58" t="n">
        <f aca="false">AK39*AL39</f>
        <v>0</v>
      </c>
      <c r="AN39" s="91" t="n">
        <v>0</v>
      </c>
      <c r="AO39" s="93" t="n">
        <v>0</v>
      </c>
      <c r="AP39" s="73" t="n">
        <f aca="false">AN39*AO39</f>
        <v>0</v>
      </c>
      <c r="AQ39" s="94" t="str">
        <f aca="false">IF(U39&gt;0,((((AK39*AL39)+(AN39*AO39))/(U39*1000))*1000000),"no data")</f>
        <v>no data</v>
      </c>
      <c r="AR39" s="75" t="n">
        <f aca="false">S39/24</f>
        <v>0</v>
      </c>
      <c r="AS39" s="34"/>
      <c r="AT39" s="59" t="n">
        <v>0</v>
      </c>
      <c r="AU39" s="76" t="n">
        <v>0</v>
      </c>
      <c r="AV39" s="76" t="n">
        <v>0</v>
      </c>
      <c r="AW39" s="59" t="n">
        <v>0</v>
      </c>
      <c r="AX39" s="76" t="n">
        <v>0</v>
      </c>
      <c r="AY39" s="59" t="n">
        <v>0</v>
      </c>
      <c r="AZ39" s="59" t="n">
        <v>5</v>
      </c>
      <c r="BB39" s="77" t="n">
        <v>0</v>
      </c>
      <c r="BC39" s="77" t="n">
        <v>0</v>
      </c>
      <c r="BD39" s="77" t="n">
        <v>0</v>
      </c>
      <c r="BE39" s="77" t="n">
        <v>0</v>
      </c>
      <c r="BF39" s="77" t="str">
        <f aca="false">AQ39</f>
        <v>no data</v>
      </c>
      <c r="BG39" s="78" t="n">
        <v>0</v>
      </c>
      <c r="BH39" s="79" t="n">
        <v>0</v>
      </c>
      <c r="BI39" s="80" t="n">
        <v>0</v>
      </c>
      <c r="BJ39" s="81" t="n">
        <v>0</v>
      </c>
      <c r="BK39" s="82" t="n">
        <v>0</v>
      </c>
      <c r="BL39" s="82" t="n">
        <v>0</v>
      </c>
      <c r="BM39" s="82" t="n">
        <v>0</v>
      </c>
      <c r="BN39" s="82" t="n">
        <v>1004</v>
      </c>
      <c r="BO39" s="81" t="n">
        <v>50</v>
      </c>
      <c r="BP39" s="83" t="n">
        <v>0</v>
      </c>
      <c r="BQ39" s="78" t="n">
        <v>0</v>
      </c>
      <c r="BR39" s="78" t="n">
        <v>0</v>
      </c>
      <c r="BS39" s="84"/>
      <c r="BT39" s="97" t="n">
        <v>0</v>
      </c>
      <c r="BU39" s="97" t="n">
        <v>0</v>
      </c>
      <c r="BV39" s="98"/>
      <c r="BW39" s="77" t="n">
        <v>0</v>
      </c>
      <c r="BX39" s="100" t="n">
        <v>0</v>
      </c>
      <c r="BY39" s="78" t="n">
        <v>0</v>
      </c>
      <c r="CA39" s="78" t="n">
        <v>0</v>
      </c>
      <c r="CB39" s="78" t="n">
        <v>0</v>
      </c>
      <c r="CD39" s="78" t="n">
        <v>0</v>
      </c>
      <c r="CE39" s="78" t="n">
        <v>0</v>
      </c>
      <c r="CF39" s="90" t="n">
        <v>0</v>
      </c>
      <c r="CG39" s="78" t="n">
        <v>0</v>
      </c>
    </row>
    <row r="40" customFormat="false" ht="13.8" hidden="false" customHeight="false" outlineLevel="0" collapsed="false">
      <c r="A40" s="54"/>
      <c r="B40" s="55" t="n">
        <v>43500</v>
      </c>
      <c r="C40" s="56" t="n">
        <v>60.1</v>
      </c>
      <c r="D40" s="57" t="n">
        <v>0.667</v>
      </c>
      <c r="E40" s="58" t="n">
        <v>51</v>
      </c>
      <c r="F40" s="59" t="n">
        <v>73.9</v>
      </c>
      <c r="G40" s="59" t="n">
        <v>48.8</v>
      </c>
      <c r="H40" s="60" t="n">
        <v>0</v>
      </c>
      <c r="I40" s="60" t="n">
        <v>0</v>
      </c>
      <c r="J40" s="60" t="n">
        <v>0</v>
      </c>
      <c r="K40" s="60" t="n">
        <v>0</v>
      </c>
      <c r="L40" s="61" t="n">
        <v>0</v>
      </c>
      <c r="M40" s="61" t="n">
        <v>0</v>
      </c>
      <c r="N40" s="61" t="n">
        <v>0</v>
      </c>
      <c r="O40" s="61" t="n">
        <v>0</v>
      </c>
      <c r="P40" s="61" t="n">
        <v>0</v>
      </c>
      <c r="Q40" s="61" t="n">
        <v>0</v>
      </c>
      <c r="R40" s="61" t="n">
        <v>3714</v>
      </c>
      <c r="S40" s="62" t="n">
        <v>0</v>
      </c>
      <c r="T40" s="62" t="n">
        <v>0</v>
      </c>
      <c r="U40" s="63" t="n">
        <v>0</v>
      </c>
      <c r="V40" s="63" t="n">
        <v>0</v>
      </c>
      <c r="W40" s="60" t="n">
        <v>44</v>
      </c>
      <c r="X40" s="60" t="n">
        <v>0</v>
      </c>
      <c r="Y40" s="60" t="n">
        <v>48</v>
      </c>
      <c r="Z40" s="60" t="n">
        <v>0</v>
      </c>
      <c r="AA40" s="60" t="n">
        <v>60</v>
      </c>
      <c r="AB40" s="59" t="n">
        <v>0</v>
      </c>
      <c r="AC40" s="64" t="n">
        <v>6</v>
      </c>
      <c r="AD40" s="65" t="n">
        <f aca="false">U40-T40</f>
        <v>0</v>
      </c>
      <c r="AE40" s="59" t="n">
        <v>0</v>
      </c>
      <c r="AF40" s="66" t="n">
        <v>0</v>
      </c>
      <c r="AG40" s="67" t="n">
        <f aca="false">IF(R40&gt;0,R40/24,"no data")</f>
        <v>154.75</v>
      </c>
      <c r="AH40" s="66" t="n">
        <v>0</v>
      </c>
      <c r="AI40" s="68" t="n">
        <f aca="false">(1440-((W40*X40)+(Y40*Z40)+(AA40*AB40))/(W40+Y40+AA40))/1440</f>
        <v>1</v>
      </c>
      <c r="AJ40" s="69" t="n">
        <v>0</v>
      </c>
      <c r="AK40" s="91" t="n">
        <v>0</v>
      </c>
      <c r="AL40" s="96" t="n">
        <v>0</v>
      </c>
      <c r="AM40" s="58" t="n">
        <f aca="false">AK40*AL40</f>
        <v>0</v>
      </c>
      <c r="AN40" s="91" t="n">
        <v>0</v>
      </c>
      <c r="AO40" s="93" t="n">
        <v>0</v>
      </c>
      <c r="AP40" s="73" t="n">
        <f aca="false">AN40*AO40</f>
        <v>0</v>
      </c>
      <c r="AQ40" s="94" t="str">
        <f aca="false">IF(U40&gt;0,((((AK40*AL40)+(AN40*AO40))/(U40*1000))*1000000),"no data")</f>
        <v>no data</v>
      </c>
      <c r="AR40" s="75" t="n">
        <f aca="false">S40/24</f>
        <v>0</v>
      </c>
      <c r="AS40" s="34"/>
      <c r="AT40" s="59" t="n">
        <v>0</v>
      </c>
      <c r="AU40" s="76" t="n">
        <v>0</v>
      </c>
      <c r="AV40" s="76" t="n">
        <v>0</v>
      </c>
      <c r="AW40" s="59" t="n">
        <v>0</v>
      </c>
      <c r="AX40" s="76" t="n">
        <v>0</v>
      </c>
      <c r="AY40" s="59" t="n">
        <v>0</v>
      </c>
      <c r="AZ40" s="59" t="n">
        <v>6</v>
      </c>
      <c r="BB40" s="77" t="n">
        <v>0</v>
      </c>
      <c r="BC40" s="77" t="n">
        <v>0</v>
      </c>
      <c r="BD40" s="77" t="n">
        <v>0</v>
      </c>
      <c r="BE40" s="77" t="n">
        <v>0</v>
      </c>
      <c r="BF40" s="77" t="str">
        <f aca="false">AQ40</f>
        <v>no data</v>
      </c>
      <c r="BG40" s="78" t="n">
        <v>0</v>
      </c>
      <c r="BH40" s="79" t="n">
        <v>0</v>
      </c>
      <c r="BI40" s="80" t="n">
        <v>0</v>
      </c>
      <c r="BJ40" s="81" t="n">
        <v>0</v>
      </c>
      <c r="BK40" s="82" t="n">
        <v>0</v>
      </c>
      <c r="BL40" s="82" t="n">
        <v>0</v>
      </c>
      <c r="BM40" s="82" t="n">
        <v>0</v>
      </c>
      <c r="BN40" s="82" t="n">
        <v>1003.7</v>
      </c>
      <c r="BO40" s="81" t="n">
        <v>50</v>
      </c>
      <c r="BP40" s="83" t="n">
        <v>0</v>
      </c>
      <c r="BQ40" s="78" t="n">
        <v>0</v>
      </c>
      <c r="BR40" s="78" t="n">
        <v>0</v>
      </c>
      <c r="BS40" s="84"/>
      <c r="BT40" s="97" t="n">
        <v>0</v>
      </c>
      <c r="BU40" s="97" t="n">
        <v>0</v>
      </c>
      <c r="BV40" s="98"/>
      <c r="BW40" s="77" t="n">
        <v>0</v>
      </c>
      <c r="BX40" s="100" t="n">
        <v>0</v>
      </c>
      <c r="BY40" s="78" t="n">
        <v>0</v>
      </c>
      <c r="CA40" s="78" t="n">
        <v>0</v>
      </c>
      <c r="CB40" s="78" t="n">
        <v>0</v>
      </c>
      <c r="CD40" s="78" t="n">
        <v>0</v>
      </c>
      <c r="CE40" s="78" t="n">
        <v>0</v>
      </c>
      <c r="CF40" s="90" t="n">
        <v>0</v>
      </c>
      <c r="CG40" s="78" t="n">
        <v>0</v>
      </c>
    </row>
    <row r="41" customFormat="false" ht="14.95" hidden="false" customHeight="true" outlineLevel="0" collapsed="false">
      <c r="A41" s="54" t="s">
        <v>90</v>
      </c>
      <c r="B41" s="55" t="n">
        <v>43501</v>
      </c>
      <c r="C41" s="103" t="n">
        <v>62.87</v>
      </c>
      <c r="D41" s="104" t="n">
        <v>0.646</v>
      </c>
      <c r="E41" s="105" t="n">
        <v>53.27</v>
      </c>
      <c r="F41" s="106" t="n">
        <v>75</v>
      </c>
      <c r="G41" s="106" t="n">
        <v>53.91</v>
      </c>
      <c r="H41" s="107" t="n">
        <v>0</v>
      </c>
      <c r="I41" s="107" t="n">
        <v>0</v>
      </c>
      <c r="J41" s="107" t="n">
        <v>0</v>
      </c>
      <c r="K41" s="107" t="n">
        <v>0</v>
      </c>
      <c r="L41" s="108" t="n">
        <v>0</v>
      </c>
      <c r="M41" s="108" t="n">
        <v>0</v>
      </c>
      <c r="N41" s="108" t="n">
        <v>0</v>
      </c>
      <c r="O41" s="108" t="n">
        <v>0</v>
      </c>
      <c r="P41" s="108" t="n">
        <v>0</v>
      </c>
      <c r="Q41" s="108" t="n">
        <v>0</v>
      </c>
      <c r="R41" s="109" t="n">
        <v>3712</v>
      </c>
      <c r="S41" s="110" t="n">
        <v>0</v>
      </c>
      <c r="T41" s="110" t="n">
        <v>0</v>
      </c>
      <c r="U41" s="111" t="n">
        <v>0</v>
      </c>
      <c r="V41" s="111" t="n">
        <v>0</v>
      </c>
      <c r="W41" s="106" t="n">
        <v>44</v>
      </c>
      <c r="X41" s="106" t="n">
        <v>0</v>
      </c>
      <c r="Y41" s="106" t="n">
        <v>48</v>
      </c>
      <c r="Z41" s="106" t="n">
        <v>0</v>
      </c>
      <c r="AA41" s="106" t="n">
        <v>60</v>
      </c>
      <c r="AB41" s="106" t="n">
        <v>0</v>
      </c>
      <c r="AC41" s="112" t="n">
        <v>5</v>
      </c>
      <c r="AD41" s="113" t="n">
        <f aca="false">U41-T41</f>
        <v>0</v>
      </c>
      <c r="AE41" s="106" t="n">
        <v>0</v>
      </c>
      <c r="AF41" s="114" t="n">
        <v>0</v>
      </c>
      <c r="AG41" s="115" t="n">
        <f aca="false">IF(R41&gt;0,R41/24,"no data")</f>
        <v>154.666666666667</v>
      </c>
      <c r="AH41" s="114" t="n">
        <v>0</v>
      </c>
      <c r="AI41" s="116" t="n">
        <f aca="false">(1440-((W41*X41)+(Y41*Z41)+(AA41*AB41))/(W41+Y41+AA41))/1440</f>
        <v>1</v>
      </c>
      <c r="AJ41" s="117" t="n">
        <v>0</v>
      </c>
      <c r="AK41" s="118" t="n">
        <v>0</v>
      </c>
      <c r="AL41" s="119" t="n">
        <v>0</v>
      </c>
      <c r="AM41" s="105" t="n">
        <f aca="false">AK41*AL41</f>
        <v>0</v>
      </c>
      <c r="AN41" s="118" t="n">
        <v>0</v>
      </c>
      <c r="AO41" s="120" t="n">
        <v>0</v>
      </c>
      <c r="AP41" s="121" t="n">
        <f aca="false">AN41*AO41</f>
        <v>0</v>
      </c>
      <c r="AQ41" s="122" t="str">
        <f aca="false">IF(U41&gt;0,((((AK41*AL41)+(AN41*AO41))/(U41*1000))*1000000),"no data")</f>
        <v>no data</v>
      </c>
      <c r="AR41" s="123" t="n">
        <f aca="false">S41/24</f>
        <v>0</v>
      </c>
      <c r="AS41" s="34"/>
      <c r="AT41" s="124" t="n">
        <v>0</v>
      </c>
      <c r="AU41" s="106" t="n">
        <v>0</v>
      </c>
      <c r="AV41" s="125" t="n">
        <v>0</v>
      </c>
      <c r="AW41" s="125" t="n">
        <v>0</v>
      </c>
      <c r="AX41" s="106" t="n">
        <v>0</v>
      </c>
      <c r="AY41" s="125" t="n">
        <v>0</v>
      </c>
      <c r="AZ41" s="106" t="n">
        <v>5</v>
      </c>
      <c r="BB41" s="106" t="n">
        <v>0</v>
      </c>
      <c r="BC41" s="106" t="n">
        <v>0</v>
      </c>
      <c r="BD41" s="106" t="n">
        <v>0</v>
      </c>
      <c r="BE41" s="126" t="n">
        <v>0</v>
      </c>
      <c r="BF41" s="127" t="str">
        <f aca="false">AQ41</f>
        <v>no data</v>
      </c>
      <c r="BG41" s="128" t="n">
        <v>0</v>
      </c>
      <c r="BH41" s="129" t="n">
        <v>0</v>
      </c>
      <c r="BI41" s="130" t="n">
        <v>0</v>
      </c>
      <c r="BJ41" s="128" t="n">
        <v>0</v>
      </c>
      <c r="BK41" s="126" t="n">
        <v>0</v>
      </c>
      <c r="BL41" s="126" t="n">
        <v>0</v>
      </c>
      <c r="BM41" s="126" t="n">
        <v>0</v>
      </c>
      <c r="BN41" s="126" t="n">
        <v>1000.8</v>
      </c>
      <c r="BO41" s="128" t="n">
        <v>50</v>
      </c>
      <c r="BP41" s="131" t="n">
        <v>0</v>
      </c>
      <c r="BQ41" s="128" t="n">
        <v>0</v>
      </c>
      <c r="BR41" s="128" t="n">
        <v>0</v>
      </c>
      <c r="BS41" s="84"/>
      <c r="BT41" s="126" t="n">
        <v>0</v>
      </c>
      <c r="BU41" s="126" t="n">
        <v>0</v>
      </c>
      <c r="BV41" s="98"/>
      <c r="BW41" s="126" t="n">
        <v>0</v>
      </c>
      <c r="BX41" s="128" t="n">
        <v>0</v>
      </c>
      <c r="BY41" s="128" t="n">
        <v>0</v>
      </c>
      <c r="CA41" s="128" t="n">
        <v>0</v>
      </c>
      <c r="CB41" s="128" t="n">
        <v>0</v>
      </c>
      <c r="CD41" s="128" t="n">
        <v>0</v>
      </c>
      <c r="CE41" s="128" t="n">
        <v>0</v>
      </c>
      <c r="CF41" s="128" t="n">
        <v>0</v>
      </c>
      <c r="CG41" s="128" t="n">
        <v>0</v>
      </c>
    </row>
    <row r="42" customFormat="false" ht="13.8" hidden="false" customHeight="false" outlineLevel="0" collapsed="false">
      <c r="A42" s="54"/>
      <c r="B42" s="55" t="n">
        <v>43502</v>
      </c>
      <c r="C42" s="103" t="n">
        <v>58.1</v>
      </c>
      <c r="D42" s="132" t="n">
        <v>0.666</v>
      </c>
      <c r="E42" s="105" t="n">
        <v>50.1</v>
      </c>
      <c r="F42" s="106" t="n">
        <v>67</v>
      </c>
      <c r="G42" s="106" t="n">
        <v>53</v>
      </c>
      <c r="H42" s="107" t="n">
        <v>0</v>
      </c>
      <c r="I42" s="107" t="n">
        <v>0</v>
      </c>
      <c r="J42" s="107" t="n">
        <v>0</v>
      </c>
      <c r="K42" s="107" t="n">
        <v>0</v>
      </c>
      <c r="L42" s="108" t="n">
        <v>0</v>
      </c>
      <c r="M42" s="108" t="n">
        <v>0</v>
      </c>
      <c r="N42" s="108" t="n">
        <v>0</v>
      </c>
      <c r="O42" s="108" t="n">
        <v>0</v>
      </c>
      <c r="P42" s="108" t="n">
        <v>0</v>
      </c>
      <c r="Q42" s="108" t="n">
        <v>0</v>
      </c>
      <c r="R42" s="109" t="n">
        <v>3720</v>
      </c>
      <c r="S42" s="110" t="n">
        <v>0</v>
      </c>
      <c r="T42" s="110" t="n">
        <v>0</v>
      </c>
      <c r="U42" s="111" t="n">
        <v>0</v>
      </c>
      <c r="V42" s="111" t="n">
        <v>0</v>
      </c>
      <c r="W42" s="106" t="n">
        <v>44</v>
      </c>
      <c r="X42" s="106" t="n">
        <v>0</v>
      </c>
      <c r="Y42" s="106" t="n">
        <v>48</v>
      </c>
      <c r="Z42" s="106" t="n">
        <v>0</v>
      </c>
      <c r="AA42" s="106" t="n">
        <v>60</v>
      </c>
      <c r="AB42" s="106" t="n">
        <v>0</v>
      </c>
      <c r="AC42" s="112" t="n">
        <v>6</v>
      </c>
      <c r="AD42" s="113" t="n">
        <f aca="false">U42-T42</f>
        <v>0</v>
      </c>
      <c r="AE42" s="106" t="n">
        <v>0</v>
      </c>
      <c r="AF42" s="114" t="n">
        <v>0</v>
      </c>
      <c r="AG42" s="115" t="n">
        <f aca="false">IF(R42&gt;0,R42/24,"no data")</f>
        <v>155</v>
      </c>
      <c r="AH42" s="114" t="n">
        <v>0</v>
      </c>
      <c r="AI42" s="116" t="n">
        <f aca="false">(1440-((W42*X42)+(Y42*Z42)+(AA42*AB42))/(W42+Y42+AA42))/1440</f>
        <v>1</v>
      </c>
      <c r="AJ42" s="117" t="n">
        <v>0</v>
      </c>
      <c r="AK42" s="118" t="n">
        <v>0</v>
      </c>
      <c r="AL42" s="119" t="n">
        <v>0</v>
      </c>
      <c r="AM42" s="105" t="n">
        <f aca="false">AK42*AL42</f>
        <v>0</v>
      </c>
      <c r="AN42" s="118" t="n">
        <v>0</v>
      </c>
      <c r="AO42" s="120" t="n">
        <v>0</v>
      </c>
      <c r="AP42" s="121" t="n">
        <f aca="false">AN42*AO42</f>
        <v>0</v>
      </c>
      <c r="AQ42" s="122" t="str">
        <f aca="false">IF(U42&gt;0,((((AK42*AL42)+(AN42*AO42))/(U42*1000))*1000000),"no data")</f>
        <v>no data</v>
      </c>
      <c r="AR42" s="123" t="n">
        <f aca="false">S42/24</f>
        <v>0</v>
      </c>
      <c r="AS42" s="34"/>
      <c r="AT42" s="124" t="n">
        <v>0</v>
      </c>
      <c r="AU42" s="106" t="n">
        <v>0</v>
      </c>
      <c r="AV42" s="125" t="n">
        <v>0</v>
      </c>
      <c r="AW42" s="125" t="n">
        <v>0</v>
      </c>
      <c r="AX42" s="106" t="n">
        <v>0</v>
      </c>
      <c r="AY42" s="125" t="n">
        <v>0</v>
      </c>
      <c r="AZ42" s="106" t="n">
        <v>6</v>
      </c>
      <c r="BB42" s="106" t="n">
        <v>0</v>
      </c>
      <c r="BC42" s="106" t="n">
        <v>0</v>
      </c>
      <c r="BD42" s="106" t="n">
        <v>0</v>
      </c>
      <c r="BE42" s="126" t="n">
        <v>0</v>
      </c>
      <c r="BF42" s="127" t="str">
        <f aca="false">AQ42</f>
        <v>no data</v>
      </c>
      <c r="BG42" s="128" t="n">
        <v>0</v>
      </c>
      <c r="BH42" s="129" t="n">
        <v>0</v>
      </c>
      <c r="BI42" s="130" t="n">
        <v>0</v>
      </c>
      <c r="BJ42" s="128" t="n">
        <v>0</v>
      </c>
      <c r="BK42" s="126" t="n">
        <v>0</v>
      </c>
      <c r="BL42" s="126" t="n">
        <v>0</v>
      </c>
      <c r="BM42" s="126" t="n">
        <v>0</v>
      </c>
      <c r="BN42" s="126" t="n">
        <v>996.1</v>
      </c>
      <c r="BO42" s="126" t="n">
        <v>50</v>
      </c>
      <c r="BP42" s="131" t="n">
        <v>0</v>
      </c>
      <c r="BQ42" s="128" t="n">
        <v>0</v>
      </c>
      <c r="BR42" s="128" t="n">
        <v>0</v>
      </c>
      <c r="BS42" s="84"/>
      <c r="BT42" s="126" t="n">
        <v>0</v>
      </c>
      <c r="BU42" s="126" t="n">
        <v>0</v>
      </c>
      <c r="BV42" s="98"/>
      <c r="BW42" s="126" t="n">
        <v>0</v>
      </c>
      <c r="BX42" s="128" t="n">
        <v>0</v>
      </c>
      <c r="BY42" s="128" t="n">
        <v>0</v>
      </c>
      <c r="CA42" s="128" t="n">
        <v>0</v>
      </c>
      <c r="CB42" s="128" t="n">
        <v>0</v>
      </c>
      <c r="CD42" s="128" t="n">
        <v>0</v>
      </c>
      <c r="CE42" s="128" t="n">
        <v>0</v>
      </c>
      <c r="CF42" s="128" t="n">
        <v>0</v>
      </c>
      <c r="CG42" s="128" t="n">
        <v>0</v>
      </c>
    </row>
    <row r="43" customFormat="false" ht="13.8" hidden="false" customHeight="false" outlineLevel="0" collapsed="false">
      <c r="A43" s="54"/>
      <c r="B43" s="55" t="n">
        <v>43503</v>
      </c>
      <c r="C43" s="103" t="n">
        <v>54.1</v>
      </c>
      <c r="D43" s="132" t="n">
        <v>0.755</v>
      </c>
      <c r="E43" s="105" t="n">
        <v>48.8</v>
      </c>
      <c r="F43" s="106" t="n">
        <v>65</v>
      </c>
      <c r="G43" s="106" t="n">
        <v>49</v>
      </c>
      <c r="H43" s="107" t="n">
        <v>0</v>
      </c>
      <c r="I43" s="107" t="n">
        <v>0</v>
      </c>
      <c r="J43" s="107" t="n">
        <v>0</v>
      </c>
      <c r="K43" s="107" t="n">
        <v>0</v>
      </c>
      <c r="L43" s="108" t="n">
        <v>0</v>
      </c>
      <c r="M43" s="108" t="n">
        <v>0</v>
      </c>
      <c r="N43" s="108" t="n">
        <v>0</v>
      </c>
      <c r="O43" s="108" t="n">
        <v>0</v>
      </c>
      <c r="P43" s="108" t="n">
        <v>0</v>
      </c>
      <c r="Q43" s="108" t="n">
        <v>0</v>
      </c>
      <c r="R43" s="109" t="n">
        <v>3720</v>
      </c>
      <c r="S43" s="110" t="n">
        <v>0</v>
      </c>
      <c r="T43" s="110" t="n">
        <v>0</v>
      </c>
      <c r="U43" s="111" t="n">
        <v>0</v>
      </c>
      <c r="V43" s="111" t="n">
        <v>0</v>
      </c>
      <c r="W43" s="106" t="n">
        <v>44</v>
      </c>
      <c r="X43" s="106" t="n">
        <v>0</v>
      </c>
      <c r="Y43" s="106" t="n">
        <v>48</v>
      </c>
      <c r="Z43" s="106" t="n">
        <v>0</v>
      </c>
      <c r="AA43" s="106" t="n">
        <v>60</v>
      </c>
      <c r="AB43" s="106" t="n">
        <v>0</v>
      </c>
      <c r="AC43" s="112" t="n">
        <v>5</v>
      </c>
      <c r="AD43" s="113" t="n">
        <f aca="false">U43-T43</f>
        <v>0</v>
      </c>
      <c r="AE43" s="106" t="n">
        <v>0</v>
      </c>
      <c r="AF43" s="114" t="n">
        <v>0</v>
      </c>
      <c r="AG43" s="115" t="n">
        <f aca="false">IF(R43&gt;0,R43/24,"no data")</f>
        <v>155</v>
      </c>
      <c r="AH43" s="114" t="n">
        <v>0</v>
      </c>
      <c r="AI43" s="116" t="n">
        <f aca="false">(1440-((W43*X43)+(Y43*Z43)+(AA43*AB43))/(W43+Y43+AA43))/1440</f>
        <v>1</v>
      </c>
      <c r="AJ43" s="117" t="n">
        <v>0</v>
      </c>
      <c r="AK43" s="118" t="n">
        <v>0</v>
      </c>
      <c r="AL43" s="119" t="n">
        <v>0</v>
      </c>
      <c r="AM43" s="105" t="n">
        <f aca="false">AK43*AL43</f>
        <v>0</v>
      </c>
      <c r="AN43" s="118" t="n">
        <v>0</v>
      </c>
      <c r="AO43" s="120" t="n">
        <v>0</v>
      </c>
      <c r="AP43" s="121" t="n">
        <f aca="false">AN43*AO43</f>
        <v>0</v>
      </c>
      <c r="AQ43" s="122" t="str">
        <f aca="false">IF(U43&gt;0,((((AK43*AL43)+(AN43*AO43))/(U43*1000))*1000000),"no data")</f>
        <v>no data</v>
      </c>
      <c r="AR43" s="123" t="n">
        <f aca="false">S43/24</f>
        <v>0</v>
      </c>
      <c r="AS43" s="34"/>
      <c r="AT43" s="133" t="n">
        <v>0</v>
      </c>
      <c r="AU43" s="106" t="n">
        <v>0</v>
      </c>
      <c r="AV43" s="125" t="n">
        <v>0</v>
      </c>
      <c r="AW43" s="125" t="n">
        <v>0</v>
      </c>
      <c r="AX43" s="106" t="n">
        <v>0</v>
      </c>
      <c r="AY43" s="125" t="n">
        <v>0</v>
      </c>
      <c r="AZ43" s="106" t="n">
        <v>5</v>
      </c>
      <c r="BB43" s="106" t="n">
        <v>0</v>
      </c>
      <c r="BC43" s="106" t="n">
        <v>0</v>
      </c>
      <c r="BD43" s="106" t="n">
        <v>0</v>
      </c>
      <c r="BE43" s="126" t="n">
        <v>0</v>
      </c>
      <c r="BF43" s="127" t="str">
        <f aca="false">AQ43</f>
        <v>no data</v>
      </c>
      <c r="BG43" s="128" t="n">
        <v>0</v>
      </c>
      <c r="BH43" s="129" t="n">
        <v>0</v>
      </c>
      <c r="BI43" s="130" t="n">
        <v>0</v>
      </c>
      <c r="BJ43" s="128" t="n">
        <v>0</v>
      </c>
      <c r="BK43" s="126" t="n">
        <v>0</v>
      </c>
      <c r="BL43" s="126" t="n">
        <v>0</v>
      </c>
      <c r="BM43" s="126" t="n">
        <v>0</v>
      </c>
      <c r="BN43" s="126" t="n">
        <v>993.8</v>
      </c>
      <c r="BO43" s="126" t="n">
        <v>50</v>
      </c>
      <c r="BP43" s="131" t="n">
        <v>0</v>
      </c>
      <c r="BQ43" s="128" t="n">
        <v>0</v>
      </c>
      <c r="BR43" s="128" t="n">
        <v>0</v>
      </c>
      <c r="BS43" s="84"/>
      <c r="BT43" s="126" t="n">
        <v>0</v>
      </c>
      <c r="BU43" s="126" t="n">
        <v>0</v>
      </c>
      <c r="BV43" s="98"/>
      <c r="BW43" s="126" t="n">
        <v>0</v>
      </c>
      <c r="BX43" s="128" t="n">
        <v>0</v>
      </c>
      <c r="BY43" s="128" t="n">
        <v>0</v>
      </c>
      <c r="CA43" s="128" t="n">
        <v>0</v>
      </c>
      <c r="CB43" s="128" t="n">
        <v>0</v>
      </c>
      <c r="CD43" s="128" t="n">
        <v>0</v>
      </c>
      <c r="CE43" s="128" t="n">
        <v>0</v>
      </c>
      <c r="CF43" s="128" t="n">
        <v>0</v>
      </c>
      <c r="CG43" s="128" t="n">
        <v>0</v>
      </c>
    </row>
    <row r="44" customFormat="false" ht="13.8" hidden="false" customHeight="false" outlineLevel="0" collapsed="false">
      <c r="A44" s="54"/>
      <c r="B44" s="55" t="n">
        <v>43504</v>
      </c>
      <c r="C44" s="103" t="n">
        <v>52.8</v>
      </c>
      <c r="D44" s="132" t="n">
        <v>0.678</v>
      </c>
      <c r="E44" s="105" t="n">
        <v>45.7</v>
      </c>
      <c r="F44" s="134" t="n">
        <v>63</v>
      </c>
      <c r="G44" s="134" t="n">
        <v>43</v>
      </c>
      <c r="H44" s="107" t="n">
        <v>0</v>
      </c>
      <c r="I44" s="107" t="n">
        <v>0</v>
      </c>
      <c r="J44" s="107" t="n">
        <v>0</v>
      </c>
      <c r="K44" s="107" t="n">
        <v>0</v>
      </c>
      <c r="L44" s="108" t="n">
        <v>0</v>
      </c>
      <c r="M44" s="108" t="n">
        <v>0</v>
      </c>
      <c r="N44" s="108" t="n">
        <v>0</v>
      </c>
      <c r="O44" s="108" t="n">
        <v>0</v>
      </c>
      <c r="P44" s="108" t="n">
        <v>0</v>
      </c>
      <c r="Q44" s="108" t="n">
        <v>0</v>
      </c>
      <c r="R44" s="109" t="n">
        <v>3720</v>
      </c>
      <c r="S44" s="110" t="n">
        <v>0</v>
      </c>
      <c r="T44" s="110" t="n">
        <v>0</v>
      </c>
      <c r="U44" s="111" t="n">
        <v>0</v>
      </c>
      <c r="V44" s="111" t="n">
        <v>0</v>
      </c>
      <c r="W44" s="106" t="n">
        <v>44</v>
      </c>
      <c r="X44" s="134" t="n">
        <v>0</v>
      </c>
      <c r="Y44" s="134" t="n">
        <v>48</v>
      </c>
      <c r="Z44" s="134" t="n">
        <v>0</v>
      </c>
      <c r="AA44" s="134" t="n">
        <v>60</v>
      </c>
      <c r="AB44" s="134" t="n">
        <v>0</v>
      </c>
      <c r="AC44" s="112" t="n">
        <v>5</v>
      </c>
      <c r="AD44" s="113" t="n">
        <v>0</v>
      </c>
      <c r="AE44" s="106" t="n">
        <v>0</v>
      </c>
      <c r="AF44" s="114" t="n">
        <v>0</v>
      </c>
      <c r="AG44" s="115" t="n">
        <f aca="false">IF(R44&gt;0,R44/24,"no data")</f>
        <v>155</v>
      </c>
      <c r="AH44" s="114" t="n">
        <v>0</v>
      </c>
      <c r="AI44" s="116" t="n">
        <f aca="false">(1440-((W44*X44)+(Y44*Z44)+(AA44*AB44))/(W44+Y44+AA44))/1440</f>
        <v>1</v>
      </c>
      <c r="AJ44" s="117" t="n">
        <v>0</v>
      </c>
      <c r="AK44" s="118" t="n">
        <v>0</v>
      </c>
      <c r="AL44" s="119" t="n">
        <v>0</v>
      </c>
      <c r="AM44" s="105" t="n">
        <f aca="false">AK44*AL44</f>
        <v>0</v>
      </c>
      <c r="AN44" s="118" t="n">
        <v>0</v>
      </c>
      <c r="AO44" s="120" t="n">
        <v>0</v>
      </c>
      <c r="AP44" s="121" t="n">
        <f aca="false">AN44*AO44</f>
        <v>0</v>
      </c>
      <c r="AQ44" s="122" t="str">
        <f aca="false">IF(U44&gt;0,((((AK44*AL44)+(AN44*AO44))/(U44*1000))*1000000),"no data")</f>
        <v>no data</v>
      </c>
      <c r="AR44" s="123" t="n">
        <f aca="false">S44/24</f>
        <v>0</v>
      </c>
      <c r="AS44" s="34"/>
      <c r="AT44" s="106" t="n">
        <v>0</v>
      </c>
      <c r="AU44" s="125" t="n">
        <v>0</v>
      </c>
      <c r="AV44" s="125" t="n">
        <v>0</v>
      </c>
      <c r="AW44" s="106" t="n">
        <v>0</v>
      </c>
      <c r="AX44" s="125" t="n">
        <v>0</v>
      </c>
      <c r="AY44" s="106" t="n">
        <v>0</v>
      </c>
      <c r="AZ44" s="106" t="n">
        <v>5</v>
      </c>
      <c r="BB44" s="126" t="n">
        <v>0</v>
      </c>
      <c r="BC44" s="126" t="n">
        <v>0</v>
      </c>
      <c r="BD44" s="135" t="n">
        <v>0</v>
      </c>
      <c r="BE44" s="126" t="n">
        <v>0</v>
      </c>
      <c r="BF44" s="127" t="str">
        <f aca="false">AQ44</f>
        <v>no data</v>
      </c>
      <c r="BG44" s="128" t="n">
        <v>0</v>
      </c>
      <c r="BH44" s="129" t="n">
        <v>0</v>
      </c>
      <c r="BI44" s="130" t="n">
        <v>0</v>
      </c>
      <c r="BJ44" s="128" t="n">
        <v>0</v>
      </c>
      <c r="BK44" s="126" t="n">
        <v>0</v>
      </c>
      <c r="BL44" s="126" t="n">
        <v>0</v>
      </c>
      <c r="BM44" s="126" t="n">
        <v>0</v>
      </c>
      <c r="BN44" s="126" t="n">
        <v>1001.3</v>
      </c>
      <c r="BO44" s="126" t="n">
        <v>50</v>
      </c>
      <c r="BP44" s="131" t="n">
        <v>0</v>
      </c>
      <c r="BQ44" s="128" t="n">
        <v>0</v>
      </c>
      <c r="BR44" s="128" t="n">
        <v>0</v>
      </c>
      <c r="BS44" s="84"/>
      <c r="BT44" s="126" t="n">
        <v>0</v>
      </c>
      <c r="BU44" s="126" t="n">
        <v>0</v>
      </c>
      <c r="BV44" s="98"/>
      <c r="BW44" s="126" t="n">
        <v>0</v>
      </c>
      <c r="BX44" s="128" t="n">
        <v>0</v>
      </c>
      <c r="BY44" s="128" t="n">
        <v>0</v>
      </c>
      <c r="CA44" s="128" t="n">
        <v>0</v>
      </c>
      <c r="CB44" s="128" t="n">
        <v>0</v>
      </c>
      <c r="CD44" s="128" t="n">
        <v>0</v>
      </c>
      <c r="CE44" s="128" t="n">
        <v>0</v>
      </c>
      <c r="CF44" s="128" t="n">
        <v>0</v>
      </c>
      <c r="CG44" s="128" t="n">
        <v>0</v>
      </c>
    </row>
    <row r="45" customFormat="false" ht="13.8" hidden="false" customHeight="false" outlineLevel="0" collapsed="false">
      <c r="A45" s="54"/>
      <c r="B45" s="55" t="n">
        <v>43505</v>
      </c>
      <c r="C45" s="103" t="n">
        <v>55.8</v>
      </c>
      <c r="D45" s="132" t="n">
        <v>0.654</v>
      </c>
      <c r="E45" s="105" t="n">
        <v>47.2</v>
      </c>
      <c r="F45" s="106" t="n">
        <v>74</v>
      </c>
      <c r="G45" s="106" t="n">
        <v>45</v>
      </c>
      <c r="H45" s="106" t="n">
        <v>0</v>
      </c>
      <c r="I45" s="106" t="n">
        <v>0</v>
      </c>
      <c r="J45" s="106" t="n">
        <v>0</v>
      </c>
      <c r="K45" s="106" t="n">
        <v>0</v>
      </c>
      <c r="L45" s="108" t="n">
        <v>0</v>
      </c>
      <c r="M45" s="108" t="n">
        <v>0</v>
      </c>
      <c r="N45" s="108" t="n">
        <v>0</v>
      </c>
      <c r="O45" s="108" t="n">
        <v>0</v>
      </c>
      <c r="P45" s="108" t="n">
        <v>0</v>
      </c>
      <c r="Q45" s="108" t="n">
        <v>0</v>
      </c>
      <c r="R45" s="109" t="n">
        <v>3719</v>
      </c>
      <c r="S45" s="110" t="n">
        <v>0</v>
      </c>
      <c r="T45" s="110" t="n">
        <v>0</v>
      </c>
      <c r="U45" s="111" t="n">
        <v>0</v>
      </c>
      <c r="V45" s="111" t="n">
        <v>0</v>
      </c>
      <c r="W45" s="106" t="n">
        <v>44</v>
      </c>
      <c r="X45" s="106" t="n">
        <v>0</v>
      </c>
      <c r="Y45" s="106" t="n">
        <v>48</v>
      </c>
      <c r="Z45" s="106" t="n">
        <v>0</v>
      </c>
      <c r="AA45" s="106" t="n">
        <v>60</v>
      </c>
      <c r="AB45" s="106" t="n">
        <v>0</v>
      </c>
      <c r="AC45" s="112" t="n">
        <v>4</v>
      </c>
      <c r="AD45" s="113" t="n">
        <f aca="false">U45-T45</f>
        <v>0</v>
      </c>
      <c r="AE45" s="106" t="n">
        <v>0</v>
      </c>
      <c r="AF45" s="114" t="n">
        <v>0</v>
      </c>
      <c r="AG45" s="115" t="n">
        <f aca="false">IF(R45&gt;0,R45/24,"no data")</f>
        <v>154.958333333333</v>
      </c>
      <c r="AH45" s="114" t="n">
        <v>0</v>
      </c>
      <c r="AI45" s="116" t="n">
        <f aca="false">(1440-((W45*X45)+(Y45*Z45)+(AA45*AB45))/(W45+Y45+AA45))/1440</f>
        <v>1</v>
      </c>
      <c r="AJ45" s="117" t="n">
        <v>0</v>
      </c>
      <c r="AK45" s="118" t="n">
        <v>0</v>
      </c>
      <c r="AL45" s="119" t="n">
        <v>0</v>
      </c>
      <c r="AM45" s="105" t="n">
        <f aca="false">AK45*AL45</f>
        <v>0</v>
      </c>
      <c r="AN45" s="118" t="n">
        <v>0</v>
      </c>
      <c r="AO45" s="120" t="n">
        <v>0</v>
      </c>
      <c r="AP45" s="121" t="n">
        <f aca="false">AN45*AO45</f>
        <v>0</v>
      </c>
      <c r="AQ45" s="122" t="str">
        <f aca="false">IF(U45&gt;0,((((AK45*AL45)+(AN45*AO45))/(U45*1000))*1000000),"no data")</f>
        <v>no data</v>
      </c>
      <c r="AR45" s="123" t="n">
        <f aca="false">S45/24</f>
        <v>0</v>
      </c>
      <c r="AS45" s="34"/>
      <c r="AT45" s="106" t="n">
        <v>0</v>
      </c>
      <c r="AU45" s="106" t="n">
        <v>0</v>
      </c>
      <c r="AV45" s="106" t="n">
        <v>0</v>
      </c>
      <c r="AW45" s="106" t="n">
        <v>0</v>
      </c>
      <c r="AX45" s="106" t="n">
        <v>0</v>
      </c>
      <c r="AY45" s="106" t="n">
        <v>0</v>
      </c>
      <c r="AZ45" s="106" t="n">
        <v>4</v>
      </c>
      <c r="BB45" s="126" t="n">
        <v>0</v>
      </c>
      <c r="BC45" s="126" t="n">
        <v>0</v>
      </c>
      <c r="BD45" s="126" t="n">
        <v>0</v>
      </c>
      <c r="BE45" s="126" t="n">
        <v>0</v>
      </c>
      <c r="BF45" s="128" t="str">
        <f aca="false">AQ45</f>
        <v>no data</v>
      </c>
      <c r="BG45" s="128" t="n">
        <v>0</v>
      </c>
      <c r="BH45" s="129" t="n">
        <v>0</v>
      </c>
      <c r="BI45" s="130" t="n">
        <v>0</v>
      </c>
      <c r="BJ45" s="128" t="n">
        <v>0</v>
      </c>
      <c r="BK45" s="126" t="n">
        <v>0</v>
      </c>
      <c r="BL45" s="126" t="n">
        <v>0</v>
      </c>
      <c r="BM45" s="126" t="n">
        <v>0</v>
      </c>
      <c r="BN45" s="126" t="n">
        <v>1003.9</v>
      </c>
      <c r="BO45" s="126" t="n">
        <v>50</v>
      </c>
      <c r="BP45" s="131" t="n">
        <v>0</v>
      </c>
      <c r="BQ45" s="128" t="n">
        <v>0</v>
      </c>
      <c r="BR45" s="128" t="n">
        <v>0</v>
      </c>
      <c r="BS45" s="84"/>
      <c r="BT45" s="126" t="n">
        <v>0</v>
      </c>
      <c r="BU45" s="126" t="n">
        <v>0</v>
      </c>
      <c r="BV45" s="98"/>
      <c r="BW45" s="126" t="n">
        <v>0</v>
      </c>
      <c r="BX45" s="128" t="n">
        <v>0</v>
      </c>
      <c r="BY45" s="128" t="n">
        <v>0</v>
      </c>
      <c r="CA45" s="128" t="n">
        <v>0</v>
      </c>
      <c r="CB45" s="128" t="n">
        <v>0</v>
      </c>
      <c r="CD45" s="128" t="n">
        <v>0</v>
      </c>
      <c r="CE45" s="128" t="n">
        <v>0</v>
      </c>
      <c r="CF45" s="128" t="n">
        <v>0</v>
      </c>
      <c r="CG45" s="128" t="n">
        <v>0</v>
      </c>
    </row>
    <row r="46" customFormat="false" ht="13.8" hidden="false" customHeight="false" outlineLevel="0" collapsed="false">
      <c r="A46" s="54"/>
      <c r="B46" s="55" t="n">
        <v>43506</v>
      </c>
      <c r="C46" s="103" t="n">
        <v>57.8</v>
      </c>
      <c r="D46" s="132" t="n">
        <v>0.648</v>
      </c>
      <c r="E46" s="105" t="n">
        <v>48.8</v>
      </c>
      <c r="F46" s="106" t="n">
        <v>72</v>
      </c>
      <c r="G46" s="106" t="n">
        <v>49</v>
      </c>
      <c r="H46" s="106" t="n">
        <v>0</v>
      </c>
      <c r="I46" s="106" t="n">
        <v>0</v>
      </c>
      <c r="J46" s="106" t="n">
        <v>0</v>
      </c>
      <c r="K46" s="106" t="n">
        <v>0</v>
      </c>
      <c r="L46" s="108" t="n">
        <v>0</v>
      </c>
      <c r="M46" s="108" t="n">
        <v>0</v>
      </c>
      <c r="N46" s="108" t="n">
        <v>0</v>
      </c>
      <c r="O46" s="108" t="n">
        <v>0</v>
      </c>
      <c r="P46" s="108" t="n">
        <v>0</v>
      </c>
      <c r="Q46" s="108" t="n">
        <v>0</v>
      </c>
      <c r="R46" s="109" t="n">
        <v>3720</v>
      </c>
      <c r="S46" s="110" t="n">
        <v>0</v>
      </c>
      <c r="T46" s="110" t="n">
        <v>0</v>
      </c>
      <c r="U46" s="111" t="n">
        <v>0</v>
      </c>
      <c r="V46" s="111" t="n">
        <v>0</v>
      </c>
      <c r="W46" s="106" t="n">
        <v>44</v>
      </c>
      <c r="X46" s="106" t="n">
        <v>0</v>
      </c>
      <c r="Y46" s="106" t="n">
        <v>48</v>
      </c>
      <c r="Z46" s="106" t="n">
        <v>0</v>
      </c>
      <c r="AA46" s="106" t="n">
        <v>60</v>
      </c>
      <c r="AB46" s="106" t="n">
        <v>0</v>
      </c>
      <c r="AC46" s="112" t="n">
        <v>4</v>
      </c>
      <c r="AD46" s="113" t="n">
        <f aca="false">U46-T46</f>
        <v>0</v>
      </c>
      <c r="AE46" s="106" t="n">
        <v>0</v>
      </c>
      <c r="AF46" s="114" t="n">
        <v>0</v>
      </c>
      <c r="AG46" s="115" t="n">
        <f aca="false">IF(R46&gt;0,R46/24,"no data")</f>
        <v>155</v>
      </c>
      <c r="AH46" s="114" t="n">
        <v>0</v>
      </c>
      <c r="AI46" s="116" t="n">
        <f aca="false">(1440-((W46*X46)+(Y46*Z46)+(AA46*AB46))/(W46+Y46+AA46))/1440</f>
        <v>1</v>
      </c>
      <c r="AJ46" s="117" t="n">
        <v>0</v>
      </c>
      <c r="AK46" s="118" t="n">
        <v>0</v>
      </c>
      <c r="AL46" s="119" t="n">
        <v>0</v>
      </c>
      <c r="AM46" s="105" t="n">
        <f aca="false">AK46*AL46</f>
        <v>0</v>
      </c>
      <c r="AN46" s="118" t="n">
        <v>0</v>
      </c>
      <c r="AO46" s="120" t="n">
        <v>0</v>
      </c>
      <c r="AP46" s="121" t="n">
        <f aca="false">AN46*AO46</f>
        <v>0</v>
      </c>
      <c r="AQ46" s="122" t="str">
        <f aca="false">IF(U46&gt;0,((((AK46*AL46)+(AN46*AO46))/(U46*1000))*1000000),"no data")</f>
        <v>no data</v>
      </c>
      <c r="AR46" s="123" t="n">
        <f aca="false">S46/24</f>
        <v>0</v>
      </c>
      <c r="AS46" s="34"/>
      <c r="AT46" s="106" t="n">
        <v>0</v>
      </c>
      <c r="AU46" s="106" t="n">
        <v>0</v>
      </c>
      <c r="AV46" s="106" t="n">
        <v>0</v>
      </c>
      <c r="AW46" s="106" t="n">
        <v>0</v>
      </c>
      <c r="AX46" s="106" t="n">
        <v>0</v>
      </c>
      <c r="AY46" s="106" t="n">
        <v>0</v>
      </c>
      <c r="AZ46" s="106" t="n">
        <v>4</v>
      </c>
      <c r="BB46" s="126" t="n">
        <v>0</v>
      </c>
      <c r="BC46" s="126" t="n">
        <v>0</v>
      </c>
      <c r="BD46" s="126" t="n">
        <v>0</v>
      </c>
      <c r="BE46" s="126" t="n">
        <v>0</v>
      </c>
      <c r="BF46" s="128" t="str">
        <f aca="false">AQ46</f>
        <v>no data</v>
      </c>
      <c r="BG46" s="128" t="n">
        <v>0</v>
      </c>
      <c r="BH46" s="129" t="n">
        <v>0</v>
      </c>
      <c r="BI46" s="130" t="n">
        <v>0</v>
      </c>
      <c r="BJ46" s="128" t="n">
        <v>0</v>
      </c>
      <c r="BK46" s="126" t="n">
        <v>0</v>
      </c>
      <c r="BL46" s="126" t="n">
        <v>0</v>
      </c>
      <c r="BM46" s="126" t="n">
        <v>0</v>
      </c>
      <c r="BN46" s="126" t="n">
        <v>1004.3</v>
      </c>
      <c r="BO46" s="126" t="n">
        <v>50</v>
      </c>
      <c r="BP46" s="131" t="n">
        <v>0</v>
      </c>
      <c r="BQ46" s="128" t="n">
        <v>0</v>
      </c>
      <c r="BR46" s="128" t="n">
        <v>0</v>
      </c>
      <c r="BS46" s="84"/>
      <c r="BT46" s="126" t="n">
        <v>0</v>
      </c>
      <c r="BU46" s="126" t="n">
        <v>0</v>
      </c>
      <c r="BV46" s="98"/>
      <c r="BW46" s="126" t="n">
        <v>0</v>
      </c>
      <c r="BX46" s="128" t="n">
        <v>0</v>
      </c>
      <c r="BY46" s="128" t="n">
        <v>0</v>
      </c>
      <c r="CA46" s="128" t="n">
        <v>0</v>
      </c>
      <c r="CB46" s="128" t="n">
        <v>0</v>
      </c>
      <c r="CD46" s="128" t="n">
        <v>0</v>
      </c>
      <c r="CE46" s="128" t="n">
        <v>0</v>
      </c>
      <c r="CF46" s="128" t="n">
        <v>0</v>
      </c>
      <c r="CG46" s="128" t="n">
        <v>0</v>
      </c>
    </row>
    <row r="47" customFormat="false" ht="13.8" hidden="false" customHeight="false" outlineLevel="0" collapsed="false">
      <c r="A47" s="54"/>
      <c r="B47" s="55" t="n">
        <v>43507</v>
      </c>
      <c r="C47" s="103" t="n">
        <v>59.9</v>
      </c>
      <c r="D47" s="132" t="n">
        <v>0.649</v>
      </c>
      <c r="E47" s="105" t="n">
        <v>51.1</v>
      </c>
      <c r="F47" s="106" t="n">
        <v>69.9</v>
      </c>
      <c r="G47" s="106" t="n">
        <v>50</v>
      </c>
      <c r="H47" s="106" t="n">
        <v>0</v>
      </c>
      <c r="I47" s="106" t="n">
        <v>0</v>
      </c>
      <c r="J47" s="106" t="n">
        <v>0</v>
      </c>
      <c r="K47" s="106" t="n">
        <v>0</v>
      </c>
      <c r="L47" s="106" t="n">
        <v>0</v>
      </c>
      <c r="M47" s="106" t="n">
        <v>0</v>
      </c>
      <c r="N47" s="136" t="n">
        <v>0</v>
      </c>
      <c r="O47" s="136" t="n">
        <v>0</v>
      </c>
      <c r="P47" s="136" t="n">
        <v>0</v>
      </c>
      <c r="Q47" s="136" t="n">
        <v>0</v>
      </c>
      <c r="R47" s="109" t="n">
        <v>3716</v>
      </c>
      <c r="S47" s="110" t="n">
        <v>0</v>
      </c>
      <c r="T47" s="110" t="n">
        <v>0</v>
      </c>
      <c r="U47" s="111" t="n">
        <v>0</v>
      </c>
      <c r="V47" s="111" t="n">
        <v>0</v>
      </c>
      <c r="W47" s="106" t="n">
        <v>44</v>
      </c>
      <c r="X47" s="106" t="n">
        <v>0</v>
      </c>
      <c r="Y47" s="106" t="n">
        <v>48</v>
      </c>
      <c r="Z47" s="106" t="n">
        <v>0</v>
      </c>
      <c r="AA47" s="106" t="n">
        <v>60</v>
      </c>
      <c r="AB47" s="106" t="n">
        <v>0</v>
      </c>
      <c r="AC47" s="112" t="n">
        <v>6</v>
      </c>
      <c r="AD47" s="113" t="n">
        <f aca="false">U47-T47</f>
        <v>0</v>
      </c>
      <c r="AE47" s="106" t="n">
        <v>0</v>
      </c>
      <c r="AF47" s="114" t="n">
        <v>0</v>
      </c>
      <c r="AG47" s="115" t="n">
        <f aca="false">IF(R47&gt;0,R47/24,"no data")</f>
        <v>154.833333333333</v>
      </c>
      <c r="AH47" s="114" t="n">
        <v>0</v>
      </c>
      <c r="AI47" s="116" t="n">
        <f aca="false">(1440-((W47*X47)+(Y47*Z47)+(AA47*AB47))/(W47+Y47+AA47))/1440</f>
        <v>1</v>
      </c>
      <c r="AJ47" s="117" t="n">
        <v>0</v>
      </c>
      <c r="AK47" s="118" t="n">
        <v>0</v>
      </c>
      <c r="AL47" s="119" t="n">
        <v>0</v>
      </c>
      <c r="AM47" s="105" t="n">
        <f aca="false">AK47*AL47</f>
        <v>0</v>
      </c>
      <c r="AN47" s="118" t="n">
        <v>0</v>
      </c>
      <c r="AO47" s="120" t="n">
        <v>0</v>
      </c>
      <c r="AP47" s="121" t="n">
        <f aca="false">AN47*AO47</f>
        <v>0</v>
      </c>
      <c r="AQ47" s="122" t="str">
        <f aca="false">IF(U47&gt;0,((((AK47*AL47)+(AN47*AO47))/(U47*1000))*1000000),"no data")</f>
        <v>no data</v>
      </c>
      <c r="AR47" s="123" t="n">
        <f aca="false">S47/24</f>
        <v>0</v>
      </c>
      <c r="AS47" s="34"/>
      <c r="AT47" s="106" t="n">
        <v>0</v>
      </c>
      <c r="AU47" s="106" t="n">
        <v>0</v>
      </c>
      <c r="AV47" s="106" t="n">
        <v>0</v>
      </c>
      <c r="AW47" s="106" t="n">
        <v>0</v>
      </c>
      <c r="AX47" s="125" t="n">
        <v>0</v>
      </c>
      <c r="AY47" s="106" t="n">
        <v>0</v>
      </c>
      <c r="AZ47" s="106" t="n">
        <v>6</v>
      </c>
      <c r="BB47" s="126" t="n">
        <v>0</v>
      </c>
      <c r="BC47" s="126" t="n">
        <v>0</v>
      </c>
      <c r="BD47" s="126" t="n">
        <v>0</v>
      </c>
      <c r="BE47" s="126" t="n">
        <v>0</v>
      </c>
      <c r="BF47" s="128" t="str">
        <f aca="false">AQ47</f>
        <v>no data</v>
      </c>
      <c r="BG47" s="128" t="n">
        <v>0</v>
      </c>
      <c r="BH47" s="129" t="n">
        <v>0</v>
      </c>
      <c r="BI47" s="130" t="n">
        <v>0</v>
      </c>
      <c r="BJ47" s="128" t="n">
        <v>0</v>
      </c>
      <c r="BK47" s="126" t="n">
        <v>0</v>
      </c>
      <c r="BL47" s="126" t="n">
        <v>0</v>
      </c>
      <c r="BM47" s="126" t="n">
        <v>0</v>
      </c>
      <c r="BN47" s="126" t="n">
        <v>1004.9</v>
      </c>
      <c r="BO47" s="126" t="n">
        <v>50</v>
      </c>
      <c r="BP47" s="131" t="n">
        <v>0</v>
      </c>
      <c r="BQ47" s="128" t="n">
        <v>0</v>
      </c>
      <c r="BR47" s="128" t="n">
        <v>0</v>
      </c>
      <c r="BS47" s="84"/>
      <c r="BT47" s="126" t="n">
        <v>0</v>
      </c>
      <c r="BU47" s="126" t="n">
        <v>0</v>
      </c>
      <c r="BV47" s="98"/>
      <c r="BW47" s="126" t="n">
        <v>0</v>
      </c>
      <c r="BX47" s="128" t="n">
        <v>0</v>
      </c>
      <c r="BY47" s="128" t="n">
        <v>0</v>
      </c>
      <c r="CA47" s="128" t="n">
        <v>0</v>
      </c>
      <c r="CB47" s="128" t="n">
        <v>0</v>
      </c>
      <c r="CD47" s="128" t="n">
        <v>0</v>
      </c>
      <c r="CE47" s="128" t="n">
        <v>0</v>
      </c>
      <c r="CF47" s="128" t="n">
        <v>0</v>
      </c>
      <c r="CG47" s="128" t="n">
        <v>0</v>
      </c>
    </row>
    <row r="48" customFormat="false" ht="12.75" hidden="false" customHeight="true" outlineLevel="0" collapsed="false">
      <c r="A48" s="54" t="s">
        <v>91</v>
      </c>
      <c r="B48" s="55" t="n">
        <v>43508</v>
      </c>
      <c r="C48" s="56" t="n">
        <v>61.3</v>
      </c>
      <c r="D48" s="57" t="n">
        <v>0.669</v>
      </c>
      <c r="E48" s="58" t="n">
        <v>52.9</v>
      </c>
      <c r="F48" s="59" t="n">
        <v>70</v>
      </c>
      <c r="G48" s="59" t="n">
        <v>56</v>
      </c>
      <c r="H48" s="59" t="n">
        <v>0</v>
      </c>
      <c r="I48" s="59" t="n">
        <v>0</v>
      </c>
      <c r="J48" s="59" t="n">
        <v>0</v>
      </c>
      <c r="K48" s="59" t="n">
        <v>0</v>
      </c>
      <c r="L48" s="59" t="n">
        <v>0</v>
      </c>
      <c r="M48" s="59" t="n">
        <v>0</v>
      </c>
      <c r="N48" s="61" t="n">
        <v>0</v>
      </c>
      <c r="O48" s="61" t="n">
        <v>0</v>
      </c>
      <c r="P48" s="61" t="n">
        <v>0</v>
      </c>
      <c r="Q48" s="61" t="n">
        <v>0</v>
      </c>
      <c r="R48" s="137" t="n">
        <v>3717</v>
      </c>
      <c r="S48" s="62" t="n">
        <v>0</v>
      </c>
      <c r="T48" s="62" t="n">
        <v>0</v>
      </c>
      <c r="U48" s="138" t="n">
        <v>0</v>
      </c>
      <c r="V48" s="63" t="n">
        <v>0</v>
      </c>
      <c r="W48" s="59" t="n">
        <v>44</v>
      </c>
      <c r="X48" s="59" t="n">
        <v>0</v>
      </c>
      <c r="Y48" s="59" t="n">
        <v>48</v>
      </c>
      <c r="Z48" s="59" t="n">
        <v>0</v>
      </c>
      <c r="AA48" s="59" t="n">
        <v>60</v>
      </c>
      <c r="AB48" s="59" t="n">
        <v>0</v>
      </c>
      <c r="AC48" s="64" t="n">
        <v>5</v>
      </c>
      <c r="AD48" s="65" t="n">
        <f aca="false">U48-T48</f>
        <v>0</v>
      </c>
      <c r="AE48" s="59" t="n">
        <v>0</v>
      </c>
      <c r="AF48" s="66" t="n">
        <v>0</v>
      </c>
      <c r="AG48" s="67" t="n">
        <f aca="false">IF(R48&gt;0,R48/24,"no data")</f>
        <v>154.875</v>
      </c>
      <c r="AH48" s="66" t="n">
        <v>0</v>
      </c>
      <c r="AI48" s="68" t="n">
        <f aca="false">(1440-((W48*X48)+(Y48*Z48)+(AA48*AB48))/(W48+Y48+AA48))/1440</f>
        <v>1</v>
      </c>
      <c r="AJ48" s="69" t="n">
        <v>0</v>
      </c>
      <c r="AK48" s="91" t="n">
        <v>0</v>
      </c>
      <c r="AL48" s="96" t="n">
        <v>0</v>
      </c>
      <c r="AM48" s="58" t="n">
        <f aca="false">AK48*AL48</f>
        <v>0</v>
      </c>
      <c r="AN48" s="91" t="n">
        <v>0</v>
      </c>
      <c r="AO48" s="93" t="n">
        <v>0</v>
      </c>
      <c r="AP48" s="73" t="n">
        <f aca="false">AN48*AO48</f>
        <v>0</v>
      </c>
      <c r="AQ48" s="94" t="str">
        <f aca="false">IF(U48&gt;0,((((AK48*AL48)+(AN48*AO48))/(U48*1000))*1000000),"no data")</f>
        <v>no data</v>
      </c>
      <c r="AR48" s="75" t="n">
        <f aca="false">S48/24</f>
        <v>0</v>
      </c>
      <c r="AS48" s="34"/>
      <c r="AT48" s="59" t="n">
        <v>0</v>
      </c>
      <c r="AU48" s="76" t="n">
        <v>0</v>
      </c>
      <c r="AV48" s="76" t="n">
        <v>0</v>
      </c>
      <c r="AW48" s="59" t="n">
        <v>0</v>
      </c>
      <c r="AX48" s="76" t="n">
        <v>0</v>
      </c>
      <c r="AY48" s="59" t="n">
        <v>0</v>
      </c>
      <c r="AZ48" s="59" t="n">
        <v>5</v>
      </c>
      <c r="BB48" s="77" t="n">
        <v>0</v>
      </c>
      <c r="BC48" s="77" t="n">
        <v>0</v>
      </c>
      <c r="BD48" s="77" t="n">
        <v>0</v>
      </c>
      <c r="BE48" s="77" t="n">
        <v>0</v>
      </c>
      <c r="BF48" s="77" t="str">
        <f aca="false">AQ48</f>
        <v>no data</v>
      </c>
      <c r="BG48" s="139" t="n">
        <v>0</v>
      </c>
      <c r="BH48" s="140" t="n">
        <v>0</v>
      </c>
      <c r="BI48" s="100" t="n">
        <v>0</v>
      </c>
      <c r="BJ48" s="78" t="n">
        <v>0</v>
      </c>
      <c r="BK48" s="77" t="n">
        <v>0</v>
      </c>
      <c r="BL48" s="77" t="n">
        <v>0</v>
      </c>
      <c r="BM48" s="77" t="n">
        <v>0</v>
      </c>
      <c r="BN48" s="77" t="n">
        <v>1004</v>
      </c>
      <c r="BO48" s="77" t="n">
        <v>50</v>
      </c>
      <c r="BP48" s="99" t="n">
        <v>0</v>
      </c>
      <c r="BQ48" s="78" t="n">
        <v>0</v>
      </c>
      <c r="BR48" s="78" t="n">
        <v>0</v>
      </c>
      <c r="BS48" s="84"/>
      <c r="BT48" s="77" t="n">
        <v>0</v>
      </c>
      <c r="BU48" s="77" t="n">
        <v>0</v>
      </c>
      <c r="BV48" s="98"/>
      <c r="BW48" s="77" t="n">
        <v>0</v>
      </c>
      <c r="BX48" s="78" t="n">
        <v>0</v>
      </c>
      <c r="BY48" s="78" t="n">
        <v>0</v>
      </c>
      <c r="CA48" s="78" t="n">
        <v>0</v>
      </c>
      <c r="CB48" s="78" t="n">
        <v>0</v>
      </c>
      <c r="CD48" s="78" t="n">
        <v>0</v>
      </c>
      <c r="CE48" s="78" t="n">
        <v>0</v>
      </c>
      <c r="CF48" s="78" t="n">
        <v>0</v>
      </c>
      <c r="CG48" s="78" t="n">
        <v>0</v>
      </c>
    </row>
    <row r="49" customFormat="false" ht="13.8" hidden="false" customHeight="false" outlineLevel="0" collapsed="false">
      <c r="A49" s="54"/>
      <c r="B49" s="55" t="n">
        <v>43509</v>
      </c>
      <c r="C49" s="56" t="n">
        <v>61.2</v>
      </c>
      <c r="D49" s="57" t="n">
        <v>0.666</v>
      </c>
      <c r="E49" s="58" t="n">
        <v>52.5</v>
      </c>
      <c r="F49" s="59" t="n">
        <v>70</v>
      </c>
      <c r="G49" s="59" t="n">
        <v>53</v>
      </c>
      <c r="H49" s="59" t="n">
        <v>0</v>
      </c>
      <c r="I49" s="59" t="n">
        <v>0</v>
      </c>
      <c r="J49" s="59" t="n">
        <v>0</v>
      </c>
      <c r="K49" s="59" t="n">
        <v>0</v>
      </c>
      <c r="L49" s="61" t="n">
        <v>0</v>
      </c>
      <c r="M49" s="61" t="n">
        <v>0</v>
      </c>
      <c r="N49" s="61" t="n">
        <v>0</v>
      </c>
      <c r="O49" s="61" t="n">
        <v>0</v>
      </c>
      <c r="P49" s="61" t="n">
        <v>0</v>
      </c>
      <c r="Q49" s="61" t="n">
        <v>0</v>
      </c>
      <c r="R49" s="137" t="n">
        <v>3717</v>
      </c>
      <c r="S49" s="62" t="n">
        <v>0</v>
      </c>
      <c r="T49" s="62" t="n">
        <v>0</v>
      </c>
      <c r="U49" s="138" t="n">
        <v>0</v>
      </c>
      <c r="V49" s="63" t="n">
        <v>0</v>
      </c>
      <c r="W49" s="59" t="n">
        <v>44</v>
      </c>
      <c r="X49" s="59" t="n">
        <v>0</v>
      </c>
      <c r="Y49" s="59" t="n">
        <v>48</v>
      </c>
      <c r="Z49" s="59" t="n">
        <v>0</v>
      </c>
      <c r="AA49" s="59" t="n">
        <v>60</v>
      </c>
      <c r="AB49" s="59" t="n">
        <v>0</v>
      </c>
      <c r="AC49" s="64" t="n">
        <v>4</v>
      </c>
      <c r="AD49" s="65" t="n">
        <f aca="false">U49-T49</f>
        <v>0</v>
      </c>
      <c r="AE49" s="59" t="n">
        <v>0</v>
      </c>
      <c r="AF49" s="66" t="n">
        <v>0</v>
      </c>
      <c r="AG49" s="67" t="n">
        <f aca="false">IF(R49&gt;0,R49/24,"no data")</f>
        <v>154.875</v>
      </c>
      <c r="AH49" s="66" t="n">
        <v>0</v>
      </c>
      <c r="AI49" s="68" t="n">
        <f aca="false">(1440-((W49*X49)+(Y49*Z49)+(AA49*AB49))/(W49+Y49+AA49))/1440</f>
        <v>1</v>
      </c>
      <c r="AJ49" s="69" t="n">
        <v>0</v>
      </c>
      <c r="AK49" s="91" t="n">
        <v>0</v>
      </c>
      <c r="AL49" s="96" t="n">
        <v>0</v>
      </c>
      <c r="AM49" s="58" t="n">
        <f aca="false">AK49*AL49</f>
        <v>0</v>
      </c>
      <c r="AN49" s="91" t="n">
        <v>0</v>
      </c>
      <c r="AO49" s="93" t="n">
        <v>0</v>
      </c>
      <c r="AP49" s="73" t="n">
        <f aca="false">AN49*AO49</f>
        <v>0</v>
      </c>
      <c r="AQ49" s="94" t="str">
        <f aca="false">IF(U49&gt;0,((((AK49*AL49)+(AN49*AO49))/(U49*1000))*1000000),"no data")</f>
        <v>no data</v>
      </c>
      <c r="AR49" s="75" t="n">
        <f aca="false">S49/24</f>
        <v>0</v>
      </c>
      <c r="AS49" s="34"/>
      <c r="AT49" s="59" t="n">
        <v>0</v>
      </c>
      <c r="AU49" s="76" t="n">
        <v>0</v>
      </c>
      <c r="AV49" s="76" t="n">
        <v>0</v>
      </c>
      <c r="AW49" s="59" t="n">
        <v>0</v>
      </c>
      <c r="AX49" s="76" t="n">
        <v>0</v>
      </c>
      <c r="AY49" s="59" t="n">
        <v>0</v>
      </c>
      <c r="AZ49" s="59" t="n">
        <v>4</v>
      </c>
      <c r="BB49" s="77" t="n">
        <v>0</v>
      </c>
      <c r="BC49" s="77" t="n">
        <v>0</v>
      </c>
      <c r="BD49" s="77" t="n">
        <v>0</v>
      </c>
      <c r="BE49" s="77" t="n">
        <v>0</v>
      </c>
      <c r="BF49" s="77" t="str">
        <f aca="false">AQ49</f>
        <v>no data</v>
      </c>
      <c r="BG49" s="139" t="n">
        <v>0</v>
      </c>
      <c r="BH49" s="140" t="n">
        <v>0</v>
      </c>
      <c r="BI49" s="100" t="n">
        <v>0</v>
      </c>
      <c r="BJ49" s="78" t="n">
        <v>0</v>
      </c>
      <c r="BK49" s="77" t="n">
        <v>0</v>
      </c>
      <c r="BL49" s="77" t="n">
        <v>0</v>
      </c>
      <c r="BM49" s="77" t="n">
        <v>0</v>
      </c>
      <c r="BN49" s="77" t="n">
        <v>1003</v>
      </c>
      <c r="BO49" s="77" t="n">
        <v>50</v>
      </c>
      <c r="BP49" s="99" t="n">
        <v>0</v>
      </c>
      <c r="BQ49" s="78" t="n">
        <v>0</v>
      </c>
      <c r="BR49" s="78" t="n">
        <v>0</v>
      </c>
      <c r="BS49" s="84"/>
      <c r="BT49" s="77" t="n">
        <v>0</v>
      </c>
      <c r="BU49" s="77" t="n">
        <v>0</v>
      </c>
      <c r="BV49" s="98"/>
      <c r="BW49" s="77" t="n">
        <v>0</v>
      </c>
      <c r="BX49" s="78" t="n">
        <v>0</v>
      </c>
      <c r="BY49" s="78" t="n">
        <v>0</v>
      </c>
      <c r="CA49" s="78" t="n">
        <v>0</v>
      </c>
      <c r="CB49" s="78" t="n">
        <v>0</v>
      </c>
      <c r="CD49" s="78" t="n">
        <v>0</v>
      </c>
      <c r="CE49" s="78" t="n">
        <v>0</v>
      </c>
      <c r="CF49" s="78" t="n">
        <v>0</v>
      </c>
      <c r="CG49" s="78" t="n">
        <v>0</v>
      </c>
    </row>
    <row r="50" customFormat="false" ht="13.8" hidden="false" customHeight="false" outlineLevel="0" collapsed="false">
      <c r="A50" s="54"/>
      <c r="B50" s="55" t="n">
        <v>43510</v>
      </c>
      <c r="C50" s="56" t="n">
        <v>61</v>
      </c>
      <c r="D50" s="57" t="n">
        <v>0.695</v>
      </c>
      <c r="E50" s="58" t="n">
        <v>53.6</v>
      </c>
      <c r="F50" s="59" t="n">
        <v>74</v>
      </c>
      <c r="G50" s="59" t="n">
        <v>56</v>
      </c>
      <c r="H50" s="59" t="n">
        <v>0</v>
      </c>
      <c r="I50" s="59" t="n">
        <v>0</v>
      </c>
      <c r="J50" s="59" t="n">
        <v>0</v>
      </c>
      <c r="K50" s="59" t="n">
        <v>0</v>
      </c>
      <c r="L50" s="61" t="n">
        <v>0</v>
      </c>
      <c r="M50" s="61" t="n">
        <v>0</v>
      </c>
      <c r="N50" s="61" t="n">
        <v>0</v>
      </c>
      <c r="O50" s="61" t="n">
        <v>0</v>
      </c>
      <c r="P50" s="61" t="n">
        <v>0</v>
      </c>
      <c r="Q50" s="61" t="n">
        <v>0</v>
      </c>
      <c r="R50" s="137" t="n">
        <v>3719</v>
      </c>
      <c r="S50" s="62" t="n">
        <v>0</v>
      </c>
      <c r="T50" s="62" t="n">
        <v>0</v>
      </c>
      <c r="U50" s="141" t="n">
        <v>0</v>
      </c>
      <c r="V50" s="63" t="n">
        <v>0</v>
      </c>
      <c r="W50" s="59" t="n">
        <v>44</v>
      </c>
      <c r="X50" s="59" t="n">
        <v>0</v>
      </c>
      <c r="Y50" s="59" t="n">
        <v>48</v>
      </c>
      <c r="Z50" s="59" t="n">
        <v>0</v>
      </c>
      <c r="AA50" s="59" t="n">
        <v>60</v>
      </c>
      <c r="AB50" s="59" t="n">
        <v>0</v>
      </c>
      <c r="AC50" s="64" t="n">
        <v>5</v>
      </c>
      <c r="AD50" s="65" t="n">
        <f aca="false">U50-T50</f>
        <v>0</v>
      </c>
      <c r="AE50" s="59" t="n">
        <v>0</v>
      </c>
      <c r="AF50" s="66" t="n">
        <v>0</v>
      </c>
      <c r="AG50" s="67" t="n">
        <f aca="false">IF(R50&gt;0,R50/24,"no data")</f>
        <v>154.958333333333</v>
      </c>
      <c r="AH50" s="66" t="n">
        <v>0</v>
      </c>
      <c r="AI50" s="68" t="n">
        <f aca="false">(1440-((W50*X50)+(Y50*Z50)+(AA50*AB50))/(W50+Y50+AA50))/1440</f>
        <v>1</v>
      </c>
      <c r="AJ50" s="69" t="n">
        <v>0</v>
      </c>
      <c r="AK50" s="91" t="n">
        <v>0</v>
      </c>
      <c r="AL50" s="96" t="n">
        <v>0</v>
      </c>
      <c r="AM50" s="58" t="n">
        <f aca="false">AK50*AL50</f>
        <v>0</v>
      </c>
      <c r="AN50" s="91" t="n">
        <v>0</v>
      </c>
      <c r="AO50" s="93" t="n">
        <v>0</v>
      </c>
      <c r="AP50" s="73" t="n">
        <f aca="false">AN50*AO50</f>
        <v>0</v>
      </c>
      <c r="AQ50" s="94" t="str">
        <f aca="false">IF(U50&gt;0,((((AK50*AL50)+(AN50*AO50))/(U50*1000))*1000000),"no data")</f>
        <v>no data</v>
      </c>
      <c r="AR50" s="75" t="n">
        <f aca="false">S50/24</f>
        <v>0</v>
      </c>
      <c r="AS50" s="34"/>
      <c r="AT50" s="59" t="n">
        <v>0</v>
      </c>
      <c r="AU50" s="76" t="n">
        <v>0</v>
      </c>
      <c r="AV50" s="76" t="n">
        <v>0</v>
      </c>
      <c r="AW50" s="59" t="n">
        <v>0</v>
      </c>
      <c r="AX50" s="76" t="n">
        <v>0</v>
      </c>
      <c r="AY50" s="59" t="n">
        <v>0</v>
      </c>
      <c r="AZ50" s="59" t="n">
        <v>5</v>
      </c>
      <c r="BB50" s="77" t="n">
        <v>0</v>
      </c>
      <c r="BC50" s="77" t="n">
        <v>0</v>
      </c>
      <c r="BD50" s="77" t="n">
        <v>0</v>
      </c>
      <c r="BE50" s="77" t="n">
        <v>0</v>
      </c>
      <c r="BF50" s="77" t="str">
        <f aca="false">AQ50</f>
        <v>no data</v>
      </c>
      <c r="BG50" s="139" t="n">
        <v>0</v>
      </c>
      <c r="BH50" s="79" t="n">
        <v>0</v>
      </c>
      <c r="BI50" s="80" t="n">
        <v>0</v>
      </c>
      <c r="BJ50" s="81" t="n">
        <v>0</v>
      </c>
      <c r="BK50" s="82" t="n">
        <v>0</v>
      </c>
      <c r="BL50" s="82" t="n">
        <v>0</v>
      </c>
      <c r="BM50" s="82" t="n">
        <v>0</v>
      </c>
      <c r="BN50" s="142" t="n">
        <v>1003</v>
      </c>
      <c r="BO50" s="81" t="n">
        <v>50</v>
      </c>
      <c r="BP50" s="83" t="n">
        <v>0</v>
      </c>
      <c r="BQ50" s="78" t="n">
        <v>0</v>
      </c>
      <c r="BR50" s="78" t="n">
        <v>0</v>
      </c>
      <c r="BS50" s="84"/>
      <c r="BT50" s="77" t="n">
        <v>0</v>
      </c>
      <c r="BU50" s="77" t="n">
        <v>0</v>
      </c>
      <c r="BV50" s="98"/>
      <c r="BW50" s="77" t="n">
        <v>0</v>
      </c>
      <c r="BX50" s="78" t="n">
        <v>0</v>
      </c>
      <c r="BY50" s="78" t="n">
        <v>0</v>
      </c>
      <c r="CA50" s="78" t="n">
        <v>0</v>
      </c>
      <c r="CB50" s="78" t="n">
        <v>0</v>
      </c>
      <c r="CD50" s="78" t="n">
        <v>0</v>
      </c>
      <c r="CE50" s="78" t="n">
        <v>0</v>
      </c>
      <c r="CF50" s="78" t="n">
        <v>0</v>
      </c>
      <c r="CG50" s="78" t="n">
        <v>0</v>
      </c>
    </row>
    <row r="51" customFormat="false" ht="13.8" hidden="false" customHeight="false" outlineLevel="0" collapsed="false">
      <c r="A51" s="54"/>
      <c r="B51" s="55" t="n">
        <v>43511</v>
      </c>
      <c r="C51" s="56" t="n">
        <v>58.44</v>
      </c>
      <c r="D51" s="57" t="n">
        <v>0.6979</v>
      </c>
      <c r="E51" s="58" t="n">
        <v>50.53</v>
      </c>
      <c r="F51" s="59" t="n">
        <v>73.5</v>
      </c>
      <c r="G51" s="59" t="n">
        <v>49.04</v>
      </c>
      <c r="H51" s="59" t="n">
        <v>0</v>
      </c>
      <c r="I51" s="59" t="n">
        <v>0</v>
      </c>
      <c r="J51" s="59" t="n">
        <v>0</v>
      </c>
      <c r="K51" s="59" t="n">
        <v>0</v>
      </c>
      <c r="L51" s="61" t="n">
        <v>0</v>
      </c>
      <c r="M51" s="61" t="n">
        <v>0</v>
      </c>
      <c r="N51" s="61" t="n">
        <v>0</v>
      </c>
      <c r="O51" s="61" t="n">
        <v>0</v>
      </c>
      <c r="P51" s="61" t="n">
        <v>0</v>
      </c>
      <c r="Q51" s="61" t="n">
        <v>0</v>
      </c>
      <c r="R51" s="143" t="n">
        <v>3716</v>
      </c>
      <c r="S51" s="62" t="n">
        <v>0</v>
      </c>
      <c r="T51" s="62" t="n">
        <v>0</v>
      </c>
      <c r="U51" s="138" t="n">
        <v>0</v>
      </c>
      <c r="V51" s="63" t="n">
        <v>0</v>
      </c>
      <c r="W51" s="59" t="n">
        <v>44</v>
      </c>
      <c r="X51" s="59" t="n">
        <v>0</v>
      </c>
      <c r="Y51" s="59" t="n">
        <v>48</v>
      </c>
      <c r="Z51" s="59" t="n">
        <v>0</v>
      </c>
      <c r="AA51" s="59" t="n">
        <v>60</v>
      </c>
      <c r="AB51" s="59" t="n">
        <v>0</v>
      </c>
      <c r="AC51" s="64" t="n">
        <v>5</v>
      </c>
      <c r="AD51" s="65" t="n">
        <f aca="false">U51-T51</f>
        <v>0</v>
      </c>
      <c r="AE51" s="59" t="n">
        <v>0</v>
      </c>
      <c r="AF51" s="66" t="n">
        <v>0</v>
      </c>
      <c r="AG51" s="67" t="n">
        <f aca="false">IF(R51&gt;0,R51/24,"no data")</f>
        <v>154.833333333333</v>
      </c>
      <c r="AH51" s="66" t="n">
        <v>0</v>
      </c>
      <c r="AI51" s="68" t="n">
        <f aca="false">(1440-((W51*X51)+(Y51*Z51)+(AA51*AB51))/(W51+Y51+AA51))/1440</f>
        <v>1</v>
      </c>
      <c r="AJ51" s="69" t="n">
        <v>0</v>
      </c>
      <c r="AK51" s="91" t="n">
        <v>0</v>
      </c>
      <c r="AL51" s="96" t="n">
        <v>0</v>
      </c>
      <c r="AM51" s="58" t="n">
        <f aca="false">AK51*AL51</f>
        <v>0</v>
      </c>
      <c r="AN51" s="91" t="n">
        <v>0</v>
      </c>
      <c r="AO51" s="93" t="n">
        <v>0</v>
      </c>
      <c r="AP51" s="73" t="n">
        <f aca="false">AN51*AO51</f>
        <v>0</v>
      </c>
      <c r="AQ51" s="94" t="str">
        <f aca="false">IF(U51&gt;0,((((AK51*AL51)+(AN51*AO51))/(U51*1000))*1000000),"no data")</f>
        <v>no data</v>
      </c>
      <c r="AR51" s="75" t="n">
        <f aca="false">S51/24</f>
        <v>0</v>
      </c>
      <c r="AS51" s="34"/>
      <c r="AT51" s="59" t="n">
        <v>0</v>
      </c>
      <c r="AU51" s="76" t="n">
        <v>0</v>
      </c>
      <c r="AV51" s="76" t="n">
        <v>0</v>
      </c>
      <c r="AW51" s="59" t="n">
        <v>0</v>
      </c>
      <c r="AX51" s="76" t="n">
        <v>0</v>
      </c>
      <c r="AY51" s="59" t="n">
        <v>0</v>
      </c>
      <c r="AZ51" s="59" t="n">
        <v>5</v>
      </c>
      <c r="BB51" s="77" t="n">
        <v>0</v>
      </c>
      <c r="BC51" s="77" t="n">
        <v>0</v>
      </c>
      <c r="BD51" s="77" t="n">
        <v>0</v>
      </c>
      <c r="BE51" s="77" t="n">
        <v>0</v>
      </c>
      <c r="BF51" s="77" t="str">
        <f aca="false">AQ51</f>
        <v>no data</v>
      </c>
      <c r="BG51" s="139" t="n">
        <v>0</v>
      </c>
      <c r="BH51" s="79" t="n">
        <v>0</v>
      </c>
      <c r="BI51" s="80" t="n">
        <v>0</v>
      </c>
      <c r="BJ51" s="81" t="n">
        <v>0</v>
      </c>
      <c r="BK51" s="82" t="n">
        <v>0</v>
      </c>
      <c r="BL51" s="82" t="n">
        <v>0</v>
      </c>
      <c r="BM51" s="82" t="n">
        <v>0</v>
      </c>
      <c r="BN51" s="142" t="n">
        <v>1001</v>
      </c>
      <c r="BO51" s="81" t="n">
        <v>50</v>
      </c>
      <c r="BP51" s="83" t="n">
        <v>0</v>
      </c>
      <c r="BQ51" s="78" t="n">
        <v>0</v>
      </c>
      <c r="BR51" s="78" t="n">
        <v>0</v>
      </c>
      <c r="BS51" s="84"/>
      <c r="BT51" s="77" t="n">
        <v>0</v>
      </c>
      <c r="BU51" s="77" t="n">
        <v>0</v>
      </c>
      <c r="BV51" s="98"/>
      <c r="BW51" s="77" t="n">
        <v>0</v>
      </c>
      <c r="BX51" s="78" t="n">
        <v>0</v>
      </c>
      <c r="BY51" s="78" t="n">
        <v>0</v>
      </c>
      <c r="CA51" s="78" t="n">
        <v>0</v>
      </c>
      <c r="CB51" s="78" t="n">
        <v>0</v>
      </c>
      <c r="CD51" s="78" t="n">
        <v>0</v>
      </c>
      <c r="CE51" s="78" t="n">
        <v>0</v>
      </c>
      <c r="CF51" s="78" t="n">
        <v>0</v>
      </c>
      <c r="CG51" s="78" t="n">
        <v>0</v>
      </c>
    </row>
    <row r="52" customFormat="false" ht="13.8" hidden="false" customHeight="false" outlineLevel="0" collapsed="false">
      <c r="A52" s="54"/>
      <c r="B52" s="55" t="n">
        <v>43512</v>
      </c>
      <c r="C52" s="56" t="n">
        <v>60.36</v>
      </c>
      <c r="D52" s="57" t="n">
        <v>0.5765</v>
      </c>
      <c r="E52" s="58" t="n">
        <v>48.65</v>
      </c>
      <c r="F52" s="60" t="n">
        <v>72.85</v>
      </c>
      <c r="G52" s="60" t="n">
        <v>48.91</v>
      </c>
      <c r="H52" s="60" t="n">
        <v>0</v>
      </c>
      <c r="I52" s="60" t="n">
        <v>0</v>
      </c>
      <c r="J52" s="60" t="n">
        <v>0</v>
      </c>
      <c r="K52" s="60" t="n">
        <v>0</v>
      </c>
      <c r="L52" s="60" t="n">
        <v>0</v>
      </c>
      <c r="M52" s="60" t="n">
        <v>0</v>
      </c>
      <c r="N52" s="60" t="n">
        <v>0</v>
      </c>
      <c r="O52" s="60" t="n">
        <v>0</v>
      </c>
      <c r="P52" s="60" t="n">
        <v>0</v>
      </c>
      <c r="Q52" s="60" t="n">
        <v>0</v>
      </c>
      <c r="R52" s="143" t="n">
        <v>3712</v>
      </c>
      <c r="S52" s="62" t="n">
        <v>0</v>
      </c>
      <c r="T52" s="65" t="n">
        <v>0</v>
      </c>
      <c r="U52" s="144" t="n">
        <v>0</v>
      </c>
      <c r="V52" s="144" t="n">
        <v>0</v>
      </c>
      <c r="W52" s="60" t="n">
        <v>44</v>
      </c>
      <c r="X52" s="60" t="n">
        <v>0</v>
      </c>
      <c r="Y52" s="60" t="n">
        <v>48</v>
      </c>
      <c r="Z52" s="60" t="n">
        <v>0</v>
      </c>
      <c r="AA52" s="60" t="n">
        <v>60</v>
      </c>
      <c r="AB52" s="60" t="n">
        <v>0</v>
      </c>
      <c r="AC52" s="64" t="n">
        <v>5</v>
      </c>
      <c r="AD52" s="65" t="n">
        <f aca="false">U52-T52</f>
        <v>0</v>
      </c>
      <c r="AE52" s="60" t="n">
        <v>0</v>
      </c>
      <c r="AF52" s="66" t="n">
        <v>0</v>
      </c>
      <c r="AG52" s="67" t="n">
        <f aca="false">IF(R52&gt;0,R52/24,"no data")</f>
        <v>154.666666666667</v>
      </c>
      <c r="AH52" s="66" t="n">
        <v>0</v>
      </c>
      <c r="AI52" s="68" t="n">
        <f aca="false">(1440-((W52*X52)+(Y52*Z52)+(AA52*AB52))/(W52+Y52+AA52))/1440</f>
        <v>1</v>
      </c>
      <c r="AJ52" s="69" t="n">
        <v>0</v>
      </c>
      <c r="AK52" s="91" t="n">
        <v>0</v>
      </c>
      <c r="AL52" s="96" t="n">
        <v>0</v>
      </c>
      <c r="AM52" s="58" t="n">
        <f aca="false">AK52*AL52</f>
        <v>0</v>
      </c>
      <c r="AN52" s="91" t="n">
        <v>0</v>
      </c>
      <c r="AO52" s="93" t="n">
        <v>0</v>
      </c>
      <c r="AP52" s="73" t="n">
        <f aca="false">AN52*AO52</f>
        <v>0</v>
      </c>
      <c r="AQ52" s="94" t="str">
        <f aca="false">IF(U52&gt;0,((((AK52*AL52)+(AN52*AO52))/(U52*1000))*1000000),"no data")</f>
        <v>no data</v>
      </c>
      <c r="AR52" s="75" t="n">
        <f aca="false">S52/24</f>
        <v>0</v>
      </c>
      <c r="AS52" s="34"/>
      <c r="AT52" s="60" t="n">
        <v>0</v>
      </c>
      <c r="AU52" s="60" t="n">
        <v>0</v>
      </c>
      <c r="AV52" s="60" t="n">
        <v>0</v>
      </c>
      <c r="AW52" s="60" t="n">
        <v>0</v>
      </c>
      <c r="AX52" s="60" t="n">
        <v>0</v>
      </c>
      <c r="AY52" s="60" t="n">
        <v>0</v>
      </c>
      <c r="AZ52" s="60" t="n">
        <v>5</v>
      </c>
      <c r="BB52" s="77" t="n">
        <v>0</v>
      </c>
      <c r="BC52" s="77" t="n">
        <v>0</v>
      </c>
      <c r="BD52" s="77" t="n">
        <v>0</v>
      </c>
      <c r="BE52" s="77" t="n">
        <v>0</v>
      </c>
      <c r="BF52" s="77" t="str">
        <f aca="false">AQ52</f>
        <v>no data</v>
      </c>
      <c r="BG52" s="139" t="n">
        <v>0</v>
      </c>
      <c r="BH52" s="145" t="n">
        <v>0</v>
      </c>
      <c r="BI52" s="145" t="n">
        <v>0</v>
      </c>
      <c r="BJ52" s="146" t="n">
        <v>0</v>
      </c>
      <c r="BK52" s="146" t="n">
        <v>0</v>
      </c>
      <c r="BL52" s="146" t="n">
        <v>0</v>
      </c>
      <c r="BM52" s="146" t="n">
        <v>0</v>
      </c>
      <c r="BN52" s="147" t="n">
        <v>1002</v>
      </c>
      <c r="BO52" s="147" t="n">
        <v>50</v>
      </c>
      <c r="BP52" s="148" t="n">
        <v>0</v>
      </c>
      <c r="BQ52" s="78" t="n">
        <v>0</v>
      </c>
      <c r="BR52" s="78" t="n">
        <v>0</v>
      </c>
      <c r="BS52" s="84"/>
      <c r="BT52" s="97" t="n">
        <v>0</v>
      </c>
      <c r="BU52" s="97" t="n">
        <v>0</v>
      </c>
      <c r="BV52" s="98"/>
      <c r="BW52" s="77" t="n">
        <v>0</v>
      </c>
      <c r="BX52" s="147" t="n">
        <v>0</v>
      </c>
      <c r="BY52" s="147" t="n">
        <v>0</v>
      </c>
      <c r="CA52" s="147" t="n">
        <v>0</v>
      </c>
      <c r="CB52" s="147" t="n">
        <v>0</v>
      </c>
      <c r="CD52" s="147" t="n">
        <v>0</v>
      </c>
      <c r="CE52" s="147" t="n">
        <v>0</v>
      </c>
      <c r="CF52" s="147" t="n">
        <v>0</v>
      </c>
      <c r="CG52" s="147" t="n">
        <v>0</v>
      </c>
    </row>
    <row r="53" customFormat="false" ht="13.8" hidden="false" customHeight="false" outlineLevel="0" collapsed="false">
      <c r="A53" s="54"/>
      <c r="B53" s="55" t="n">
        <v>43513</v>
      </c>
      <c r="C53" s="56" t="n">
        <v>61.52</v>
      </c>
      <c r="D53" s="57" t="n">
        <v>0.5992</v>
      </c>
      <c r="E53" s="58" t="n">
        <v>50.87</v>
      </c>
      <c r="F53" s="149" t="n">
        <v>72</v>
      </c>
      <c r="G53" s="149" t="n">
        <v>52</v>
      </c>
      <c r="H53" s="60" t="n">
        <v>0</v>
      </c>
      <c r="I53" s="60" t="n">
        <v>0</v>
      </c>
      <c r="J53" s="60" t="n">
        <v>0</v>
      </c>
      <c r="K53" s="60" t="n">
        <v>0</v>
      </c>
      <c r="L53" s="60" t="n">
        <v>0</v>
      </c>
      <c r="M53" s="60" t="n">
        <v>0</v>
      </c>
      <c r="N53" s="60" t="n">
        <v>0</v>
      </c>
      <c r="O53" s="60" t="n">
        <v>0</v>
      </c>
      <c r="P53" s="60" t="n">
        <v>0</v>
      </c>
      <c r="Q53" s="60" t="n">
        <v>0</v>
      </c>
      <c r="R53" s="143" t="n">
        <v>3710</v>
      </c>
      <c r="S53" s="62" t="n">
        <v>0</v>
      </c>
      <c r="T53" s="65" t="n">
        <v>0</v>
      </c>
      <c r="U53" s="144" t="n">
        <v>0</v>
      </c>
      <c r="V53" s="144" t="n">
        <v>0</v>
      </c>
      <c r="W53" s="60" t="n">
        <v>44</v>
      </c>
      <c r="X53" s="60" t="n">
        <v>0</v>
      </c>
      <c r="Y53" s="60" t="n">
        <v>48</v>
      </c>
      <c r="Z53" s="60" t="n">
        <v>0</v>
      </c>
      <c r="AA53" s="60" t="n">
        <v>60</v>
      </c>
      <c r="AB53" s="60" t="n">
        <v>0</v>
      </c>
      <c r="AC53" s="64" t="n">
        <v>5</v>
      </c>
      <c r="AD53" s="65" t="n">
        <f aca="false">U53-T53</f>
        <v>0</v>
      </c>
      <c r="AE53" s="60" t="n">
        <v>0</v>
      </c>
      <c r="AF53" s="66" t="n">
        <v>0</v>
      </c>
      <c r="AG53" s="67" t="n">
        <f aca="false">IF(R53&gt;0,R53/24,"no data")</f>
        <v>154.583333333333</v>
      </c>
      <c r="AH53" s="66" t="n">
        <v>0</v>
      </c>
      <c r="AI53" s="68" t="n">
        <f aca="false">(1440-((W53*X53)+(Y53*Z53)+(AA53*AB53))/(W53+Y53+AA53))/1440</f>
        <v>1</v>
      </c>
      <c r="AJ53" s="69" t="n">
        <v>0</v>
      </c>
      <c r="AK53" s="91" t="n">
        <v>0</v>
      </c>
      <c r="AL53" s="96" t="n">
        <v>0</v>
      </c>
      <c r="AM53" s="58" t="n">
        <f aca="false">AK53*AL53</f>
        <v>0</v>
      </c>
      <c r="AN53" s="91" t="n">
        <v>0</v>
      </c>
      <c r="AO53" s="93" t="n">
        <v>0</v>
      </c>
      <c r="AP53" s="73" t="n">
        <f aca="false">AN53*AO53</f>
        <v>0</v>
      </c>
      <c r="AQ53" s="94" t="str">
        <f aca="false">IF(U53&gt;0,((((AK53*AL53)+(AN53*AO53))/(U53*1000))*1000000),"no data")</f>
        <v>no data</v>
      </c>
      <c r="AR53" s="75" t="n">
        <f aca="false">S53/24</f>
        <v>0</v>
      </c>
      <c r="AS53" s="34"/>
      <c r="AT53" s="60" t="n">
        <v>0</v>
      </c>
      <c r="AU53" s="60" t="n">
        <v>0</v>
      </c>
      <c r="AV53" s="60" t="n">
        <v>0</v>
      </c>
      <c r="AW53" s="60" t="n">
        <v>0</v>
      </c>
      <c r="AX53" s="60" t="n">
        <v>0</v>
      </c>
      <c r="AY53" s="60" t="n">
        <v>0</v>
      </c>
      <c r="AZ53" s="60" t="n">
        <v>5</v>
      </c>
      <c r="BB53" s="77" t="n">
        <v>0</v>
      </c>
      <c r="BC53" s="77" t="n">
        <v>0</v>
      </c>
      <c r="BD53" s="77" t="n">
        <v>0</v>
      </c>
      <c r="BE53" s="77" t="n">
        <v>0</v>
      </c>
      <c r="BF53" s="77" t="str">
        <f aca="false">AQ53</f>
        <v>no data</v>
      </c>
      <c r="BG53" s="139" t="n">
        <v>0</v>
      </c>
      <c r="BH53" s="145" t="n">
        <v>0</v>
      </c>
      <c r="BI53" s="80" t="n">
        <v>0</v>
      </c>
      <c r="BJ53" s="146" t="n">
        <v>0</v>
      </c>
      <c r="BK53" s="146" t="n">
        <v>0</v>
      </c>
      <c r="BL53" s="146" t="n">
        <v>0</v>
      </c>
      <c r="BM53" s="146" t="n">
        <v>0</v>
      </c>
      <c r="BN53" s="147" t="n">
        <v>998</v>
      </c>
      <c r="BO53" s="147" t="n">
        <v>50</v>
      </c>
      <c r="BP53" s="148" t="n">
        <v>0</v>
      </c>
      <c r="BQ53" s="78" t="n">
        <v>0</v>
      </c>
      <c r="BR53" s="78" t="n">
        <v>0</v>
      </c>
      <c r="BS53" s="84"/>
      <c r="BT53" s="97" t="n">
        <v>0</v>
      </c>
      <c r="BU53" s="97" t="n">
        <v>0</v>
      </c>
      <c r="BV53" s="98"/>
      <c r="BW53" s="77" t="n">
        <v>0</v>
      </c>
      <c r="BX53" s="147" t="n">
        <v>0</v>
      </c>
      <c r="BY53" s="147" t="n">
        <v>0</v>
      </c>
      <c r="CA53" s="147" t="n">
        <v>0</v>
      </c>
      <c r="CB53" s="147" t="n">
        <v>0</v>
      </c>
      <c r="CD53" s="147" t="n">
        <v>0</v>
      </c>
      <c r="CE53" s="147" t="n">
        <v>0</v>
      </c>
      <c r="CF53" s="147" t="n">
        <v>0</v>
      </c>
      <c r="CG53" s="147" t="n">
        <v>0</v>
      </c>
    </row>
    <row r="54" customFormat="false" ht="13.8" hidden="false" customHeight="false" outlineLevel="0" collapsed="false">
      <c r="A54" s="54"/>
      <c r="B54" s="55" t="n">
        <v>43514</v>
      </c>
      <c r="C54" s="56" t="n">
        <v>58.17</v>
      </c>
      <c r="D54" s="57" t="n">
        <v>0.7433</v>
      </c>
      <c r="E54" s="58" t="n">
        <v>53.12</v>
      </c>
      <c r="F54" s="60" t="n">
        <v>62</v>
      </c>
      <c r="G54" s="60" t="n">
        <v>54</v>
      </c>
      <c r="H54" s="59" t="n">
        <v>0</v>
      </c>
      <c r="I54" s="59" t="n">
        <v>0</v>
      </c>
      <c r="J54" s="59" t="n">
        <v>0</v>
      </c>
      <c r="K54" s="59" t="n">
        <v>0</v>
      </c>
      <c r="L54" s="61" t="n">
        <v>0</v>
      </c>
      <c r="M54" s="61" t="n">
        <v>0</v>
      </c>
      <c r="N54" s="61" t="n">
        <v>0</v>
      </c>
      <c r="O54" s="61" t="n">
        <v>0</v>
      </c>
      <c r="P54" s="61" t="n">
        <v>0</v>
      </c>
      <c r="Q54" s="61" t="n">
        <v>0</v>
      </c>
      <c r="R54" s="143" t="n">
        <v>3720</v>
      </c>
      <c r="S54" s="62" t="n">
        <v>0</v>
      </c>
      <c r="T54" s="150" t="n">
        <v>0</v>
      </c>
      <c r="U54" s="63" t="n">
        <v>0</v>
      </c>
      <c r="V54" s="63" t="n">
        <v>0</v>
      </c>
      <c r="W54" s="59" t="n">
        <v>44</v>
      </c>
      <c r="X54" s="60" t="n">
        <v>0</v>
      </c>
      <c r="Y54" s="60" t="n">
        <v>48</v>
      </c>
      <c r="Z54" s="60" t="n">
        <v>0</v>
      </c>
      <c r="AA54" s="60" t="n">
        <v>60</v>
      </c>
      <c r="AB54" s="60" t="n">
        <v>0</v>
      </c>
      <c r="AC54" s="64" t="n">
        <v>5</v>
      </c>
      <c r="AD54" s="65" t="n">
        <f aca="false">U54-T54</f>
        <v>0</v>
      </c>
      <c r="AE54" s="60" t="n">
        <v>0</v>
      </c>
      <c r="AF54" s="66" t="n">
        <v>0</v>
      </c>
      <c r="AG54" s="67" t="n">
        <f aca="false">IF(R54&gt;0,R54/24,"no data")</f>
        <v>155</v>
      </c>
      <c r="AH54" s="66" t="n">
        <v>0</v>
      </c>
      <c r="AI54" s="68" t="n">
        <f aca="false">(1440-((W54*X54)+(Y54*Z54)+(AA54*AB54))/(W54+Y54+AA54))/1440</f>
        <v>1</v>
      </c>
      <c r="AJ54" s="69" t="n">
        <v>0</v>
      </c>
      <c r="AK54" s="91" t="n">
        <v>0</v>
      </c>
      <c r="AL54" s="96" t="n">
        <v>0</v>
      </c>
      <c r="AM54" s="58" t="n">
        <f aca="false">AK54*AL54</f>
        <v>0</v>
      </c>
      <c r="AN54" s="91" t="n">
        <v>0</v>
      </c>
      <c r="AO54" s="93" t="n">
        <v>0</v>
      </c>
      <c r="AP54" s="73" t="n">
        <f aca="false">AN54*AO54</f>
        <v>0</v>
      </c>
      <c r="AQ54" s="94" t="str">
        <f aca="false">IF(U54&gt;0,((((AK54*AL54)+(AN54*AO54))/(U54*1000))*1000000),"no data")</f>
        <v>no data</v>
      </c>
      <c r="AR54" s="75" t="n">
        <f aca="false">S54/24</f>
        <v>0</v>
      </c>
      <c r="AS54" s="34"/>
      <c r="AT54" s="59" t="n">
        <v>0</v>
      </c>
      <c r="AU54" s="76" t="n">
        <v>0</v>
      </c>
      <c r="AV54" s="76" t="n">
        <v>0</v>
      </c>
      <c r="AW54" s="59" t="n">
        <v>0</v>
      </c>
      <c r="AX54" s="76" t="n">
        <v>0</v>
      </c>
      <c r="AY54" s="59" t="n">
        <v>0</v>
      </c>
      <c r="AZ54" s="59" t="n">
        <v>5</v>
      </c>
      <c r="BB54" s="77" t="n">
        <v>0</v>
      </c>
      <c r="BC54" s="77" t="n">
        <v>0</v>
      </c>
      <c r="BD54" s="77" t="n">
        <v>0</v>
      </c>
      <c r="BE54" s="77" t="n">
        <v>0</v>
      </c>
      <c r="BF54" s="77" t="str">
        <f aca="false">AQ54</f>
        <v>no data</v>
      </c>
      <c r="BG54" s="139" t="n">
        <v>0</v>
      </c>
      <c r="BH54" s="79" t="n">
        <v>0</v>
      </c>
      <c r="BI54" s="80" t="n">
        <v>0</v>
      </c>
      <c r="BJ54" s="81" t="n">
        <v>0</v>
      </c>
      <c r="BK54" s="82" t="n">
        <v>0</v>
      </c>
      <c r="BL54" s="82" t="n">
        <v>0</v>
      </c>
      <c r="BM54" s="82" t="n">
        <v>0</v>
      </c>
      <c r="BN54" s="82" t="n">
        <v>998</v>
      </c>
      <c r="BO54" s="81" t="n">
        <v>50</v>
      </c>
      <c r="BP54" s="83" t="n">
        <v>0</v>
      </c>
      <c r="BQ54" s="78" t="n">
        <v>0</v>
      </c>
      <c r="BR54" s="78" t="n">
        <v>0</v>
      </c>
      <c r="BS54" s="84"/>
      <c r="BT54" s="97" t="n">
        <v>0</v>
      </c>
      <c r="BU54" s="97" t="n">
        <v>0</v>
      </c>
      <c r="BV54" s="98"/>
      <c r="BW54" s="77" t="n">
        <v>0</v>
      </c>
      <c r="BX54" s="78" t="n">
        <v>0</v>
      </c>
      <c r="BY54" s="78" t="n">
        <v>0</v>
      </c>
      <c r="CA54" s="78" t="n">
        <v>0</v>
      </c>
      <c r="CB54" s="78" t="n">
        <v>0</v>
      </c>
      <c r="CD54" s="78" t="n">
        <v>0</v>
      </c>
      <c r="CE54" s="78" t="n">
        <v>0</v>
      </c>
      <c r="CF54" s="78" t="n">
        <v>0</v>
      </c>
      <c r="CG54" s="78" t="n">
        <v>0</v>
      </c>
    </row>
    <row r="55" customFormat="false" ht="12.75" hidden="false" customHeight="true" outlineLevel="0" collapsed="false">
      <c r="A55" s="54" t="s">
        <v>92</v>
      </c>
      <c r="B55" s="55" t="n">
        <v>43515</v>
      </c>
      <c r="C55" s="103" t="n">
        <v>57</v>
      </c>
      <c r="D55" s="132" t="n">
        <v>0.76</v>
      </c>
      <c r="E55" s="105" t="n">
        <v>52</v>
      </c>
      <c r="F55" s="107" t="n">
        <v>66</v>
      </c>
      <c r="G55" s="107" t="n">
        <v>57</v>
      </c>
      <c r="H55" s="107" t="n">
        <v>0</v>
      </c>
      <c r="I55" s="107" t="n">
        <v>0</v>
      </c>
      <c r="J55" s="107" t="n">
        <v>0</v>
      </c>
      <c r="K55" s="107" t="n">
        <v>0</v>
      </c>
      <c r="L55" s="151" t="n">
        <v>0</v>
      </c>
      <c r="M55" s="151" t="n">
        <v>0</v>
      </c>
      <c r="N55" s="151" t="n">
        <v>0</v>
      </c>
      <c r="O55" s="151" t="n">
        <v>0</v>
      </c>
      <c r="P55" s="151" t="n">
        <v>0</v>
      </c>
      <c r="Q55" s="151" t="n">
        <v>0</v>
      </c>
      <c r="R55" s="152" t="n">
        <v>3720</v>
      </c>
      <c r="S55" s="110" t="n">
        <v>0</v>
      </c>
      <c r="T55" s="110" t="n">
        <v>0</v>
      </c>
      <c r="U55" s="111" t="n">
        <v>0</v>
      </c>
      <c r="V55" s="111" t="n">
        <v>0</v>
      </c>
      <c r="W55" s="107" t="n">
        <v>44</v>
      </c>
      <c r="X55" s="107" t="n">
        <v>0</v>
      </c>
      <c r="Y55" s="107" t="n">
        <v>48</v>
      </c>
      <c r="Z55" s="107" t="n">
        <v>0</v>
      </c>
      <c r="AA55" s="107" t="n">
        <v>60</v>
      </c>
      <c r="AB55" s="107" t="n">
        <v>0</v>
      </c>
      <c r="AC55" s="112" t="n">
        <v>5</v>
      </c>
      <c r="AD55" s="113" t="n">
        <f aca="false">U55-T55</f>
        <v>0</v>
      </c>
      <c r="AE55" s="107" t="n">
        <v>0</v>
      </c>
      <c r="AF55" s="114" t="n">
        <v>0</v>
      </c>
      <c r="AG55" s="115" t="n">
        <f aca="false">IF(R55&gt;0,R55/24,"no data")</f>
        <v>155</v>
      </c>
      <c r="AH55" s="114" t="n">
        <v>0</v>
      </c>
      <c r="AI55" s="116" t="n">
        <f aca="false">(1440-((W55*X55)+(Y55*Z55)+(AA55*AB55))/(W55+Y55+AA55))/1440</f>
        <v>1</v>
      </c>
      <c r="AJ55" s="117" t="n">
        <v>0</v>
      </c>
      <c r="AK55" s="118" t="n">
        <v>0</v>
      </c>
      <c r="AL55" s="119" t="n">
        <v>0</v>
      </c>
      <c r="AM55" s="105" t="n">
        <f aca="false">AK55*AL55</f>
        <v>0</v>
      </c>
      <c r="AN55" s="118" t="n">
        <v>0</v>
      </c>
      <c r="AO55" s="120" t="n">
        <v>0</v>
      </c>
      <c r="AP55" s="121" t="n">
        <f aca="false">AN55*AO55</f>
        <v>0</v>
      </c>
      <c r="AQ55" s="122" t="str">
        <f aca="false">IF(U55&gt;0,((((AK55*AL55)+(AN55*AO55))/(U55*1000))*1000000),"no data")</f>
        <v>no data</v>
      </c>
      <c r="AR55" s="123" t="n">
        <f aca="false">S55/24</f>
        <v>0</v>
      </c>
      <c r="AS55" s="34"/>
      <c r="AT55" s="106" t="n">
        <v>0</v>
      </c>
      <c r="AU55" s="125" t="n">
        <v>0</v>
      </c>
      <c r="AV55" s="125" t="n">
        <v>0</v>
      </c>
      <c r="AW55" s="106" t="n">
        <v>0</v>
      </c>
      <c r="AX55" s="125" t="n">
        <v>0</v>
      </c>
      <c r="AY55" s="106" t="n">
        <v>0</v>
      </c>
      <c r="AZ55" s="106" t="n">
        <v>5</v>
      </c>
      <c r="BB55" s="126" t="n">
        <v>0</v>
      </c>
      <c r="BC55" s="126" t="n">
        <v>0</v>
      </c>
      <c r="BD55" s="126" t="n">
        <v>0</v>
      </c>
      <c r="BE55" s="126" t="n">
        <v>0</v>
      </c>
      <c r="BF55" s="126" t="str">
        <f aca="false">AQ55</f>
        <v>no data</v>
      </c>
      <c r="BG55" s="128" t="n">
        <v>0</v>
      </c>
      <c r="BH55" s="153" t="n">
        <v>0</v>
      </c>
      <c r="BI55" s="154" t="n">
        <v>0</v>
      </c>
      <c r="BJ55" s="155" t="n">
        <v>0</v>
      </c>
      <c r="BK55" s="156" t="n">
        <v>0</v>
      </c>
      <c r="BL55" s="156" t="n">
        <v>0</v>
      </c>
      <c r="BM55" s="156" t="n">
        <v>0</v>
      </c>
      <c r="BN55" s="156" t="n">
        <v>998</v>
      </c>
      <c r="BO55" s="156" t="n">
        <v>50</v>
      </c>
      <c r="BP55" s="157" t="n">
        <v>0</v>
      </c>
      <c r="BQ55" s="156" t="n">
        <v>0</v>
      </c>
      <c r="BR55" s="156" t="n">
        <v>0</v>
      </c>
      <c r="BS55" s="84"/>
      <c r="BT55" s="156" t="n">
        <v>0</v>
      </c>
      <c r="BU55" s="156" t="n">
        <v>0</v>
      </c>
      <c r="BV55" s="98"/>
      <c r="BW55" s="126" t="n">
        <v>0</v>
      </c>
      <c r="BX55" s="128" t="n">
        <v>0</v>
      </c>
      <c r="BY55" s="128" t="n">
        <v>0</v>
      </c>
      <c r="CA55" s="128" t="n">
        <v>0</v>
      </c>
      <c r="CB55" s="128" t="n">
        <v>0</v>
      </c>
      <c r="CD55" s="128" t="n">
        <v>0</v>
      </c>
      <c r="CE55" s="128" t="n">
        <v>0</v>
      </c>
      <c r="CF55" s="128" t="n">
        <v>0</v>
      </c>
      <c r="CG55" s="128" t="n">
        <v>0</v>
      </c>
    </row>
    <row r="56" customFormat="false" ht="13.8" hidden="false" customHeight="false" outlineLevel="0" collapsed="false">
      <c r="A56" s="54"/>
      <c r="B56" s="55" t="n">
        <v>43516</v>
      </c>
      <c r="C56" s="103" t="n">
        <v>56</v>
      </c>
      <c r="D56" s="132" t="n">
        <v>0.82</v>
      </c>
      <c r="E56" s="105" t="n">
        <v>53</v>
      </c>
      <c r="F56" s="107" t="n">
        <v>58</v>
      </c>
      <c r="G56" s="107" t="n">
        <v>54</v>
      </c>
      <c r="H56" s="107" t="n">
        <v>0</v>
      </c>
      <c r="I56" s="107" t="n">
        <v>0</v>
      </c>
      <c r="J56" s="107" t="n">
        <v>0</v>
      </c>
      <c r="K56" s="107" t="n">
        <v>0</v>
      </c>
      <c r="L56" s="151" t="n">
        <v>0</v>
      </c>
      <c r="M56" s="151" t="n">
        <v>0</v>
      </c>
      <c r="N56" s="151" t="n">
        <v>0</v>
      </c>
      <c r="O56" s="151" t="n">
        <v>0</v>
      </c>
      <c r="P56" s="151" t="n">
        <v>0</v>
      </c>
      <c r="Q56" s="151" t="n">
        <v>0</v>
      </c>
      <c r="R56" s="152" t="n">
        <v>3720</v>
      </c>
      <c r="S56" s="110" t="n">
        <v>0</v>
      </c>
      <c r="T56" s="110" t="n">
        <v>0</v>
      </c>
      <c r="U56" s="111" t="n">
        <v>0</v>
      </c>
      <c r="V56" s="111" t="n">
        <v>0</v>
      </c>
      <c r="W56" s="107" t="n">
        <v>44</v>
      </c>
      <c r="X56" s="107" t="n">
        <v>0</v>
      </c>
      <c r="Y56" s="107" t="n">
        <v>48</v>
      </c>
      <c r="Z56" s="107" t="n">
        <v>0</v>
      </c>
      <c r="AA56" s="107" t="n">
        <v>60</v>
      </c>
      <c r="AB56" s="107" t="n">
        <v>0</v>
      </c>
      <c r="AC56" s="112" t="n">
        <v>5</v>
      </c>
      <c r="AD56" s="113" t="n">
        <f aca="false">U56-T56</f>
        <v>0</v>
      </c>
      <c r="AE56" s="107" t="n">
        <v>0</v>
      </c>
      <c r="AF56" s="114" t="n">
        <v>0</v>
      </c>
      <c r="AG56" s="115" t="n">
        <f aca="false">IF(R56&gt;0,R56/24,"no data")</f>
        <v>155</v>
      </c>
      <c r="AH56" s="114" t="n">
        <v>0</v>
      </c>
      <c r="AI56" s="116" t="n">
        <f aca="false">(1440-((W56*X56)+(Y56*Z56)+(AA56*AB56))/(W56+Y56+AA56))/1440</f>
        <v>1</v>
      </c>
      <c r="AJ56" s="117" t="n">
        <v>0</v>
      </c>
      <c r="AK56" s="118" t="n">
        <v>0</v>
      </c>
      <c r="AL56" s="119" t="n">
        <v>0</v>
      </c>
      <c r="AM56" s="105" t="n">
        <f aca="false">AK56*AL56</f>
        <v>0</v>
      </c>
      <c r="AN56" s="118" t="n">
        <v>0</v>
      </c>
      <c r="AO56" s="120" t="n">
        <v>0</v>
      </c>
      <c r="AP56" s="121" t="n">
        <f aca="false">AN56*AO56</f>
        <v>0</v>
      </c>
      <c r="AQ56" s="122" t="str">
        <f aca="false">IF(U56&gt;0,((((AK56*AL56)+(AN56*AO56))/(U56*1000))*1000000),"no data")</f>
        <v>no data</v>
      </c>
      <c r="AR56" s="123" t="n">
        <f aca="false">S56/24</f>
        <v>0</v>
      </c>
      <c r="AS56" s="34"/>
      <c r="AT56" s="106" t="n">
        <v>0</v>
      </c>
      <c r="AU56" s="125" t="n">
        <v>0</v>
      </c>
      <c r="AV56" s="106" t="n">
        <v>0</v>
      </c>
      <c r="AW56" s="106" t="n">
        <v>0</v>
      </c>
      <c r="AX56" s="125" t="n">
        <v>0</v>
      </c>
      <c r="AY56" s="106" t="n">
        <v>0</v>
      </c>
      <c r="AZ56" s="106" t="n">
        <v>5</v>
      </c>
      <c r="BB56" s="126" t="n">
        <v>0</v>
      </c>
      <c r="BC56" s="126" t="n">
        <v>0</v>
      </c>
      <c r="BD56" s="126" t="n">
        <v>0</v>
      </c>
      <c r="BE56" s="126" t="n">
        <v>0</v>
      </c>
      <c r="BF56" s="126" t="str">
        <f aca="false">AQ56</f>
        <v>no data</v>
      </c>
      <c r="BG56" s="128" t="n">
        <v>0</v>
      </c>
      <c r="BH56" s="153" t="n">
        <v>0</v>
      </c>
      <c r="BI56" s="154" t="n">
        <v>0</v>
      </c>
      <c r="BJ56" s="155" t="n">
        <v>0</v>
      </c>
      <c r="BK56" s="156" t="n">
        <v>0</v>
      </c>
      <c r="BL56" s="156" t="n">
        <v>0</v>
      </c>
      <c r="BM56" s="156" t="n">
        <v>0</v>
      </c>
      <c r="BN56" s="158" t="n">
        <v>1001</v>
      </c>
      <c r="BO56" s="158" t="n">
        <v>50</v>
      </c>
      <c r="BP56" s="157" t="n">
        <v>0</v>
      </c>
      <c r="BQ56" s="156" t="n">
        <v>0</v>
      </c>
      <c r="BR56" s="156" t="n">
        <v>0</v>
      </c>
      <c r="BS56" s="84"/>
      <c r="BT56" s="156" t="n">
        <v>0</v>
      </c>
      <c r="BU56" s="156" t="n">
        <v>0</v>
      </c>
      <c r="BV56" s="98"/>
      <c r="BW56" s="126" t="n">
        <v>0</v>
      </c>
      <c r="BX56" s="128" t="n">
        <v>0</v>
      </c>
      <c r="BY56" s="128" t="n">
        <v>0</v>
      </c>
      <c r="CA56" s="128" t="n">
        <v>0</v>
      </c>
      <c r="CB56" s="128" t="n">
        <v>0</v>
      </c>
      <c r="CD56" s="128" t="n">
        <v>0</v>
      </c>
      <c r="CE56" s="128" t="n">
        <v>0</v>
      </c>
      <c r="CF56" s="128" t="n">
        <v>0</v>
      </c>
      <c r="CG56" s="128" t="n">
        <v>0</v>
      </c>
    </row>
    <row r="57" customFormat="false" ht="13.8" hidden="false" customHeight="false" outlineLevel="0" collapsed="false">
      <c r="A57" s="54"/>
      <c r="B57" s="55" t="n">
        <v>43517</v>
      </c>
      <c r="C57" s="103" t="n">
        <v>58.5</v>
      </c>
      <c r="D57" s="132" t="n">
        <v>0.788</v>
      </c>
      <c r="E57" s="105" t="n">
        <v>54.2</v>
      </c>
      <c r="F57" s="107" t="n">
        <v>68.5</v>
      </c>
      <c r="G57" s="107" t="n">
        <v>53.2</v>
      </c>
      <c r="H57" s="107" t="n">
        <v>0</v>
      </c>
      <c r="I57" s="107" t="n">
        <v>0</v>
      </c>
      <c r="J57" s="107" t="n">
        <v>0</v>
      </c>
      <c r="K57" s="107" t="n">
        <v>0</v>
      </c>
      <c r="L57" s="151" t="n">
        <v>0</v>
      </c>
      <c r="M57" s="151" t="n">
        <v>0</v>
      </c>
      <c r="N57" s="151" t="n">
        <v>0</v>
      </c>
      <c r="O57" s="151" t="n">
        <v>0</v>
      </c>
      <c r="P57" s="151" t="n">
        <v>0</v>
      </c>
      <c r="Q57" s="151" t="n">
        <v>0</v>
      </c>
      <c r="R57" s="152" t="n">
        <v>3720</v>
      </c>
      <c r="S57" s="110" t="n">
        <v>0</v>
      </c>
      <c r="T57" s="110" t="n">
        <v>0</v>
      </c>
      <c r="U57" s="111" t="n">
        <v>0</v>
      </c>
      <c r="V57" s="111" t="n">
        <v>0</v>
      </c>
      <c r="W57" s="107" t="n">
        <v>44</v>
      </c>
      <c r="X57" s="107" t="n">
        <v>0</v>
      </c>
      <c r="Y57" s="107" t="n">
        <v>48</v>
      </c>
      <c r="Z57" s="107" t="n">
        <v>0</v>
      </c>
      <c r="AA57" s="107" t="n">
        <v>60</v>
      </c>
      <c r="AB57" s="107" t="n">
        <v>0</v>
      </c>
      <c r="AC57" s="112" t="n">
        <v>5</v>
      </c>
      <c r="AD57" s="113" t="n">
        <f aca="false">U57-T57</f>
        <v>0</v>
      </c>
      <c r="AE57" s="107" t="n">
        <v>0</v>
      </c>
      <c r="AF57" s="114" t="n">
        <v>0</v>
      </c>
      <c r="AG57" s="115" t="n">
        <f aca="false">IF(R57&gt;0,R57/24,"no data")</f>
        <v>155</v>
      </c>
      <c r="AH57" s="114" t="n">
        <v>0</v>
      </c>
      <c r="AI57" s="116" t="n">
        <f aca="false">(1440-((W57*X57)+(Y57*Z57)+(AA57*AB57))/(W57+Y57+AA57))/1440</f>
        <v>1</v>
      </c>
      <c r="AJ57" s="117" t="n">
        <v>0</v>
      </c>
      <c r="AK57" s="118" t="n">
        <v>0</v>
      </c>
      <c r="AL57" s="119" t="n">
        <v>0</v>
      </c>
      <c r="AM57" s="105" t="n">
        <f aca="false">AK57*AL57</f>
        <v>0</v>
      </c>
      <c r="AN57" s="118" t="n">
        <v>0</v>
      </c>
      <c r="AO57" s="120" t="n">
        <v>0</v>
      </c>
      <c r="AP57" s="121" t="n">
        <f aca="false">AN57*AO57</f>
        <v>0</v>
      </c>
      <c r="AQ57" s="122" t="str">
        <f aca="false">IF(U57&gt;0,((((AK57*AL57)+(AN57*AO57))/(U57*1000))*1000000),"no data")</f>
        <v>no data</v>
      </c>
      <c r="AR57" s="123" t="n">
        <f aca="false">S57/24</f>
        <v>0</v>
      </c>
      <c r="AS57" s="34"/>
      <c r="AT57" s="106" t="n">
        <v>0</v>
      </c>
      <c r="AU57" s="125" t="n">
        <v>0</v>
      </c>
      <c r="AV57" s="125" t="n">
        <v>0</v>
      </c>
      <c r="AW57" s="106" t="n">
        <v>0</v>
      </c>
      <c r="AX57" s="125" t="n">
        <v>0</v>
      </c>
      <c r="AY57" s="106" t="n">
        <v>0</v>
      </c>
      <c r="AZ57" s="106" t="n">
        <v>5</v>
      </c>
      <c r="BB57" s="126" t="n">
        <v>0</v>
      </c>
      <c r="BC57" s="126" t="n">
        <v>0</v>
      </c>
      <c r="BD57" s="126" t="n">
        <v>0</v>
      </c>
      <c r="BE57" s="126" t="n">
        <v>0</v>
      </c>
      <c r="BF57" s="126" t="str">
        <f aca="false">AQ57</f>
        <v>no data</v>
      </c>
      <c r="BG57" s="128" t="n">
        <v>0</v>
      </c>
      <c r="BH57" s="153" t="n">
        <v>0</v>
      </c>
      <c r="BI57" s="154" t="n">
        <v>0</v>
      </c>
      <c r="BJ57" s="155" t="n">
        <v>0</v>
      </c>
      <c r="BK57" s="156" t="n">
        <v>0</v>
      </c>
      <c r="BL57" s="156" t="n">
        <v>0</v>
      </c>
      <c r="BM57" s="156" t="n">
        <v>0</v>
      </c>
      <c r="BN57" s="158" t="n">
        <v>1001.3</v>
      </c>
      <c r="BO57" s="155" t="n">
        <v>50.05</v>
      </c>
      <c r="BP57" s="157" t="n">
        <v>0</v>
      </c>
      <c r="BQ57" s="156" t="n">
        <v>0</v>
      </c>
      <c r="BR57" s="156" t="n">
        <v>0</v>
      </c>
      <c r="BS57" s="84"/>
      <c r="BT57" s="156" t="n">
        <v>0</v>
      </c>
      <c r="BU57" s="156" t="n">
        <v>0</v>
      </c>
      <c r="BV57" s="98"/>
      <c r="BW57" s="126" t="n">
        <v>0</v>
      </c>
      <c r="BX57" s="128" t="n">
        <v>0</v>
      </c>
      <c r="BY57" s="128" t="n">
        <v>0</v>
      </c>
      <c r="CA57" s="128" t="n">
        <v>0</v>
      </c>
      <c r="CB57" s="128" t="n">
        <v>0</v>
      </c>
      <c r="CD57" s="128" t="n">
        <v>0</v>
      </c>
      <c r="CE57" s="128" t="n">
        <v>0</v>
      </c>
      <c r="CF57" s="128" t="n">
        <v>0</v>
      </c>
      <c r="CG57" s="128" t="n">
        <v>0</v>
      </c>
      <c r="CK57" s="0" t="n">
        <v>4</v>
      </c>
    </row>
    <row r="58" customFormat="false" ht="13.8" hidden="false" customHeight="false" outlineLevel="0" collapsed="false">
      <c r="A58" s="54"/>
      <c r="B58" s="55" t="n">
        <v>43518</v>
      </c>
      <c r="C58" s="103" t="n">
        <v>59.9</v>
      </c>
      <c r="D58" s="132" t="n">
        <v>0.706</v>
      </c>
      <c r="E58" s="105" t="n">
        <v>52</v>
      </c>
      <c r="F58" s="107" t="n">
        <v>74</v>
      </c>
      <c r="G58" s="107" t="n">
        <v>49</v>
      </c>
      <c r="H58" s="107" t="n">
        <v>0</v>
      </c>
      <c r="I58" s="107" t="n">
        <v>0</v>
      </c>
      <c r="J58" s="107" t="n">
        <v>0</v>
      </c>
      <c r="K58" s="107" t="n">
        <v>0</v>
      </c>
      <c r="L58" s="151" t="n">
        <v>0</v>
      </c>
      <c r="M58" s="151" t="n">
        <v>0</v>
      </c>
      <c r="N58" s="151" t="n">
        <v>0</v>
      </c>
      <c r="O58" s="151" t="n">
        <v>0</v>
      </c>
      <c r="P58" s="151" t="n">
        <v>0</v>
      </c>
      <c r="Q58" s="151" t="n">
        <v>0</v>
      </c>
      <c r="R58" s="152" t="n">
        <v>3716</v>
      </c>
      <c r="S58" s="110" t="n">
        <v>0</v>
      </c>
      <c r="T58" s="110" t="n">
        <v>0</v>
      </c>
      <c r="U58" s="111" t="n">
        <v>0</v>
      </c>
      <c r="V58" s="111" t="n">
        <v>0</v>
      </c>
      <c r="W58" s="107" t="n">
        <v>44</v>
      </c>
      <c r="X58" s="107" t="n">
        <v>0</v>
      </c>
      <c r="Y58" s="107" t="n">
        <v>48</v>
      </c>
      <c r="Z58" s="107" t="n">
        <v>0</v>
      </c>
      <c r="AA58" s="107" t="n">
        <v>60</v>
      </c>
      <c r="AB58" s="107" t="n">
        <v>0</v>
      </c>
      <c r="AC58" s="112" t="n">
        <v>4</v>
      </c>
      <c r="AD58" s="113" t="n">
        <f aca="false">U58-T58</f>
        <v>0</v>
      </c>
      <c r="AE58" s="107" t="n">
        <v>0</v>
      </c>
      <c r="AF58" s="114" t="n">
        <v>0</v>
      </c>
      <c r="AG58" s="115" t="n">
        <f aca="false">IF(R58&gt;0,R58/24,"no data")</f>
        <v>154.833333333333</v>
      </c>
      <c r="AH58" s="114" t="n">
        <v>0</v>
      </c>
      <c r="AI58" s="116" t="n">
        <f aca="false">(1440-((W58*X58)+(Y58*Z58)+(AA58*AB58))/(W58+Y58+AA58))/1440</f>
        <v>1</v>
      </c>
      <c r="AJ58" s="117" t="n">
        <v>0</v>
      </c>
      <c r="AK58" s="118" t="n">
        <v>0</v>
      </c>
      <c r="AL58" s="119" t="n">
        <v>0</v>
      </c>
      <c r="AM58" s="105" t="n">
        <f aca="false">AK58*AL58</f>
        <v>0</v>
      </c>
      <c r="AN58" s="118" t="n">
        <v>0</v>
      </c>
      <c r="AO58" s="120" t="n">
        <v>0</v>
      </c>
      <c r="AP58" s="121" t="n">
        <f aca="false">AN58*AO58</f>
        <v>0</v>
      </c>
      <c r="AQ58" s="122" t="str">
        <f aca="false">IF(U58&gt;0,((((AK58*AL58)+(AN58*AO58))/(U58*1000))*1000000),"no data")</f>
        <v>no data</v>
      </c>
      <c r="AR58" s="123" t="n">
        <f aca="false">S58/24</f>
        <v>0</v>
      </c>
      <c r="AS58" s="34"/>
      <c r="AT58" s="106" t="n">
        <v>0</v>
      </c>
      <c r="AU58" s="125" t="n">
        <v>0</v>
      </c>
      <c r="AV58" s="125" t="n">
        <v>0</v>
      </c>
      <c r="AW58" s="106" t="n">
        <v>0</v>
      </c>
      <c r="AX58" s="125" t="n">
        <v>0</v>
      </c>
      <c r="AY58" s="106" t="n">
        <v>0</v>
      </c>
      <c r="AZ58" s="106" t="n">
        <v>4</v>
      </c>
      <c r="BB58" s="126" t="n">
        <v>0</v>
      </c>
      <c r="BC58" s="126" t="n">
        <v>0</v>
      </c>
      <c r="BD58" s="126" t="n">
        <v>0</v>
      </c>
      <c r="BE58" s="126" t="n">
        <v>0</v>
      </c>
      <c r="BF58" s="126" t="str">
        <f aca="false">AQ58</f>
        <v>no data</v>
      </c>
      <c r="BG58" s="128" t="n">
        <v>0</v>
      </c>
      <c r="BH58" s="153" t="n">
        <v>0</v>
      </c>
      <c r="BI58" s="154" t="n">
        <v>0</v>
      </c>
      <c r="BJ58" s="155" t="n">
        <v>0</v>
      </c>
      <c r="BK58" s="156" t="n">
        <v>0</v>
      </c>
      <c r="BL58" s="158" t="n">
        <v>0</v>
      </c>
      <c r="BM58" s="156" t="n">
        <v>0</v>
      </c>
      <c r="BN58" s="156" t="n">
        <v>1003.1</v>
      </c>
      <c r="BO58" s="155" t="n">
        <v>50.05</v>
      </c>
      <c r="BP58" s="157" t="n">
        <v>0</v>
      </c>
      <c r="BQ58" s="156" t="n">
        <v>0</v>
      </c>
      <c r="BR58" s="155" t="n">
        <v>0</v>
      </c>
      <c r="BS58" s="84"/>
      <c r="BT58" s="156" t="n">
        <v>0</v>
      </c>
      <c r="BU58" s="126" t="n">
        <v>0</v>
      </c>
      <c r="BV58" s="98"/>
      <c r="BW58" s="126" t="n">
        <v>0</v>
      </c>
      <c r="BX58" s="128" t="n">
        <v>0</v>
      </c>
      <c r="BY58" s="128" t="n">
        <v>0</v>
      </c>
      <c r="CA58" s="128" t="n">
        <v>0</v>
      </c>
      <c r="CB58" s="128" t="n">
        <v>0</v>
      </c>
      <c r="CD58" s="128" t="n">
        <v>0</v>
      </c>
      <c r="CE58" s="128" t="n">
        <v>0</v>
      </c>
      <c r="CF58" s="128" t="n">
        <v>0</v>
      </c>
      <c r="CG58" s="128" t="n">
        <v>0</v>
      </c>
      <c r="CK58" s="0" t="n">
        <v>4.1</v>
      </c>
    </row>
    <row r="59" customFormat="false" ht="13.8" hidden="false" customHeight="false" outlineLevel="0" collapsed="false">
      <c r="A59" s="54"/>
      <c r="B59" s="55" t="n">
        <v>43519</v>
      </c>
      <c r="C59" s="103" t="n">
        <v>60.9</v>
      </c>
      <c r="D59" s="132" t="n">
        <v>0.609</v>
      </c>
      <c r="E59" s="105" t="n">
        <v>50.2</v>
      </c>
      <c r="F59" s="107" t="n">
        <v>75</v>
      </c>
      <c r="G59" s="107" t="n">
        <v>49</v>
      </c>
      <c r="H59" s="107" t="n">
        <v>0</v>
      </c>
      <c r="I59" s="107" t="n">
        <v>0</v>
      </c>
      <c r="J59" s="107" t="n">
        <v>0</v>
      </c>
      <c r="K59" s="107" t="n">
        <v>0</v>
      </c>
      <c r="L59" s="136" t="n">
        <v>0</v>
      </c>
      <c r="M59" s="136" t="n">
        <v>0</v>
      </c>
      <c r="N59" s="136" t="n">
        <v>0</v>
      </c>
      <c r="O59" s="136" t="n">
        <v>0</v>
      </c>
      <c r="P59" s="136" t="n">
        <v>0</v>
      </c>
      <c r="Q59" s="136" t="n">
        <v>0</v>
      </c>
      <c r="R59" s="152" t="n">
        <v>3709</v>
      </c>
      <c r="S59" s="110" t="n">
        <v>0</v>
      </c>
      <c r="T59" s="110" t="n">
        <v>0</v>
      </c>
      <c r="U59" s="111" t="n">
        <v>0</v>
      </c>
      <c r="V59" s="111" t="n">
        <v>0</v>
      </c>
      <c r="W59" s="107" t="n">
        <v>44</v>
      </c>
      <c r="X59" s="107" t="n">
        <v>0</v>
      </c>
      <c r="Y59" s="107" t="n">
        <v>48</v>
      </c>
      <c r="Z59" s="107" t="n">
        <v>0</v>
      </c>
      <c r="AA59" s="107" t="n">
        <v>60</v>
      </c>
      <c r="AB59" s="107" t="n">
        <v>0</v>
      </c>
      <c r="AC59" s="112" t="n">
        <v>4</v>
      </c>
      <c r="AD59" s="113" t="n">
        <f aca="false">U59-T59</f>
        <v>0</v>
      </c>
      <c r="AE59" s="107" t="n">
        <v>0</v>
      </c>
      <c r="AF59" s="114" t="n">
        <v>0</v>
      </c>
      <c r="AG59" s="115" t="n">
        <f aca="false">IF(R59&gt;0,R59/24,"no data")</f>
        <v>154.541666666667</v>
      </c>
      <c r="AH59" s="114" t="n">
        <v>0</v>
      </c>
      <c r="AI59" s="116" t="n">
        <f aca="false">(1440-((W59*X59)+(Y59*Z59)+(AA59*AB59))/(W59+Y59+AA59))/1440</f>
        <v>1</v>
      </c>
      <c r="AJ59" s="117" t="n">
        <v>0</v>
      </c>
      <c r="AK59" s="118" t="n">
        <v>0</v>
      </c>
      <c r="AL59" s="119" t="n">
        <v>0</v>
      </c>
      <c r="AM59" s="105" t="n">
        <f aca="false">AK59*AL59</f>
        <v>0</v>
      </c>
      <c r="AN59" s="118" t="n">
        <v>0</v>
      </c>
      <c r="AO59" s="120" t="n">
        <v>0</v>
      </c>
      <c r="AP59" s="121" t="n">
        <f aca="false">AN59*AO59</f>
        <v>0</v>
      </c>
      <c r="AQ59" s="122" t="str">
        <f aca="false">IF(U59&gt;0,((((AK59*AL59)+(AN59*AO59))/(U59*1000))*1000000),"no data")</f>
        <v>no data</v>
      </c>
      <c r="AR59" s="123" t="n">
        <f aca="false">S59/24</f>
        <v>0</v>
      </c>
      <c r="AS59" s="34"/>
      <c r="AT59" s="106" t="n">
        <v>0</v>
      </c>
      <c r="AU59" s="125" t="n">
        <v>0</v>
      </c>
      <c r="AV59" s="125" t="n">
        <v>0</v>
      </c>
      <c r="AW59" s="106" t="n">
        <v>0</v>
      </c>
      <c r="AX59" s="125" t="n">
        <v>0</v>
      </c>
      <c r="AY59" s="106" t="n">
        <v>0</v>
      </c>
      <c r="AZ59" s="106" t="n">
        <v>4</v>
      </c>
      <c r="BB59" s="126" t="n">
        <v>0</v>
      </c>
      <c r="BC59" s="126" t="n">
        <v>0</v>
      </c>
      <c r="BD59" s="126" t="n">
        <v>0</v>
      </c>
      <c r="BE59" s="126" t="n">
        <v>0</v>
      </c>
      <c r="BF59" s="126" t="str">
        <f aca="false">AQ59</f>
        <v>no data</v>
      </c>
      <c r="BG59" s="128" t="n">
        <v>0</v>
      </c>
      <c r="BH59" s="153" t="n">
        <v>0</v>
      </c>
      <c r="BI59" s="154" t="n">
        <v>0</v>
      </c>
      <c r="BJ59" s="155" t="n">
        <v>0</v>
      </c>
      <c r="BK59" s="156" t="n">
        <v>0</v>
      </c>
      <c r="BL59" s="156" t="n">
        <v>0</v>
      </c>
      <c r="BM59" s="156" t="n">
        <v>0</v>
      </c>
      <c r="BN59" s="156" t="n">
        <v>1000</v>
      </c>
      <c r="BO59" s="155" t="n">
        <v>50.05</v>
      </c>
      <c r="BP59" s="157" t="n">
        <v>0</v>
      </c>
      <c r="BQ59" s="156" t="n">
        <v>0</v>
      </c>
      <c r="BR59" s="155" t="n">
        <v>0</v>
      </c>
      <c r="BS59" s="84"/>
      <c r="BT59" s="156" t="n">
        <v>0</v>
      </c>
      <c r="BU59" s="126" t="n">
        <v>0</v>
      </c>
      <c r="BV59" s="98"/>
      <c r="BW59" s="126" t="n">
        <v>0</v>
      </c>
      <c r="BX59" s="128" t="n">
        <v>0</v>
      </c>
      <c r="BY59" s="128" t="n">
        <v>0</v>
      </c>
      <c r="CA59" s="128" t="n">
        <v>0</v>
      </c>
      <c r="CB59" s="128" t="n">
        <v>0</v>
      </c>
      <c r="CD59" s="128" t="n">
        <v>0</v>
      </c>
      <c r="CE59" s="128" t="n">
        <v>0</v>
      </c>
      <c r="CF59" s="128" t="n">
        <v>0</v>
      </c>
      <c r="CG59" s="128" t="n">
        <v>0</v>
      </c>
      <c r="CK59" s="0" t="n">
        <v>3</v>
      </c>
    </row>
    <row r="60" customFormat="false" ht="13.8" hidden="false" customHeight="false" outlineLevel="0" collapsed="false">
      <c r="A60" s="54"/>
      <c r="B60" s="55" t="n">
        <v>43520</v>
      </c>
      <c r="C60" s="105" t="n">
        <v>61.5</v>
      </c>
      <c r="D60" s="132" t="n">
        <v>0.677</v>
      </c>
      <c r="E60" s="105" t="n">
        <v>50.05</v>
      </c>
      <c r="F60" s="106" t="n">
        <v>76</v>
      </c>
      <c r="G60" s="106" t="n">
        <v>51</v>
      </c>
      <c r="H60" s="107" t="n">
        <v>0</v>
      </c>
      <c r="I60" s="107" t="n">
        <v>0</v>
      </c>
      <c r="J60" s="107" t="n">
        <v>0</v>
      </c>
      <c r="K60" s="107" t="n">
        <v>0</v>
      </c>
      <c r="L60" s="136" t="n">
        <v>0</v>
      </c>
      <c r="M60" s="136" t="n">
        <v>0</v>
      </c>
      <c r="N60" s="136" t="n">
        <v>0</v>
      </c>
      <c r="O60" s="136" t="n">
        <v>0</v>
      </c>
      <c r="P60" s="136" t="n">
        <v>0</v>
      </c>
      <c r="Q60" s="136" t="n">
        <v>0</v>
      </c>
      <c r="R60" s="136" t="n">
        <v>3709</v>
      </c>
      <c r="S60" s="110" t="n">
        <v>0</v>
      </c>
      <c r="T60" s="110" t="n">
        <v>0</v>
      </c>
      <c r="U60" s="111" t="n">
        <v>0</v>
      </c>
      <c r="V60" s="111" t="n">
        <v>0</v>
      </c>
      <c r="W60" s="107" t="n">
        <v>44</v>
      </c>
      <c r="X60" s="107" t="n">
        <v>0</v>
      </c>
      <c r="Y60" s="107" t="n">
        <v>48</v>
      </c>
      <c r="Z60" s="107" t="n">
        <v>0</v>
      </c>
      <c r="AA60" s="107" t="n">
        <v>60</v>
      </c>
      <c r="AB60" s="107" t="n">
        <v>0</v>
      </c>
      <c r="AC60" s="112" t="n">
        <v>4</v>
      </c>
      <c r="AD60" s="113" t="n">
        <f aca="false">U60-T60</f>
        <v>0</v>
      </c>
      <c r="AE60" s="107" t="n">
        <v>0</v>
      </c>
      <c r="AF60" s="114" t="n">
        <v>0</v>
      </c>
      <c r="AG60" s="115" t="n">
        <f aca="false">IF(R60&gt;0,R60/24,"no data")</f>
        <v>154.541666666667</v>
      </c>
      <c r="AH60" s="114" t="n">
        <v>0</v>
      </c>
      <c r="AI60" s="116" t="n">
        <f aca="false">(1440-((W60*X60)+(Y60*Z60)+(AA60*AB60))/(W60+Y60+AA60))/1440</f>
        <v>1</v>
      </c>
      <c r="AJ60" s="117" t="n">
        <v>0</v>
      </c>
      <c r="AK60" s="118" t="n">
        <v>0</v>
      </c>
      <c r="AL60" s="119" t="n">
        <v>0</v>
      </c>
      <c r="AM60" s="105" t="n">
        <f aca="false">AK60*AL60</f>
        <v>0</v>
      </c>
      <c r="AN60" s="118" t="n">
        <v>0</v>
      </c>
      <c r="AO60" s="120" t="n">
        <v>0</v>
      </c>
      <c r="AP60" s="121" t="n">
        <f aca="false">AN60*AO60</f>
        <v>0</v>
      </c>
      <c r="AQ60" s="122" t="str">
        <f aca="false">IF(U60&gt;0,((((AK60*AL60)+(AN60*AO60))/(U60*1000))*1000000),"no data")</f>
        <v>no data</v>
      </c>
      <c r="AR60" s="123" t="n">
        <f aca="false">S60/24</f>
        <v>0</v>
      </c>
      <c r="AS60" s="34"/>
      <c r="AT60" s="106" t="n">
        <v>0</v>
      </c>
      <c r="AU60" s="125" t="n">
        <v>0</v>
      </c>
      <c r="AV60" s="106" t="n">
        <v>0</v>
      </c>
      <c r="AW60" s="106" t="n">
        <v>0</v>
      </c>
      <c r="AX60" s="125" t="n">
        <v>0</v>
      </c>
      <c r="AY60" s="106" t="n">
        <v>0</v>
      </c>
      <c r="AZ60" s="106" t="n">
        <v>4</v>
      </c>
      <c r="BB60" s="126" t="n">
        <v>0</v>
      </c>
      <c r="BC60" s="126" t="n">
        <v>0</v>
      </c>
      <c r="BD60" s="126" t="n">
        <v>0</v>
      </c>
      <c r="BE60" s="126" t="n">
        <v>0</v>
      </c>
      <c r="BF60" s="126" t="str">
        <f aca="false">AQ60</f>
        <v>no data</v>
      </c>
      <c r="BG60" s="128" t="n">
        <v>0</v>
      </c>
      <c r="BH60" s="153" t="n">
        <v>0</v>
      </c>
      <c r="BI60" s="154" t="n">
        <v>0</v>
      </c>
      <c r="BJ60" s="155" t="n">
        <v>0</v>
      </c>
      <c r="BK60" s="156" t="n">
        <v>0</v>
      </c>
      <c r="BL60" s="156" t="n">
        <v>0</v>
      </c>
      <c r="BM60" s="156" t="n">
        <v>0</v>
      </c>
      <c r="BN60" s="156" t="n">
        <v>995</v>
      </c>
      <c r="BO60" s="156" t="n">
        <v>50.05</v>
      </c>
      <c r="BP60" s="157" t="n">
        <v>0</v>
      </c>
      <c r="BQ60" s="156" t="n">
        <v>0</v>
      </c>
      <c r="BR60" s="155" t="n">
        <v>0</v>
      </c>
      <c r="BS60" s="84"/>
      <c r="BT60" s="126" t="n">
        <v>0</v>
      </c>
      <c r="BU60" s="126" t="n">
        <v>0</v>
      </c>
      <c r="BV60" s="98"/>
      <c r="BW60" s="126" t="n">
        <v>0</v>
      </c>
      <c r="BX60" s="128" t="n">
        <v>0</v>
      </c>
      <c r="BY60" s="128" t="n">
        <v>0</v>
      </c>
      <c r="CA60" s="128" t="n">
        <v>0</v>
      </c>
      <c r="CB60" s="128" t="n">
        <v>0</v>
      </c>
      <c r="CD60" s="128" t="n">
        <v>0</v>
      </c>
      <c r="CE60" s="128" t="n">
        <v>0</v>
      </c>
      <c r="CF60" s="128" t="n">
        <v>0</v>
      </c>
      <c r="CG60" s="128" t="n">
        <v>0</v>
      </c>
      <c r="CK60" s="0" t="n">
        <v>3.9</v>
      </c>
    </row>
    <row r="61" customFormat="false" ht="13.8" hidden="false" customHeight="false" outlineLevel="0" collapsed="false">
      <c r="A61" s="54"/>
      <c r="B61" s="55" t="n">
        <v>43521</v>
      </c>
      <c r="C61" s="103" t="n">
        <v>60.7</v>
      </c>
      <c r="D61" s="132" t="n">
        <v>0.655</v>
      </c>
      <c r="E61" s="105" t="n">
        <v>50.08</v>
      </c>
      <c r="F61" s="106" t="n">
        <v>73</v>
      </c>
      <c r="G61" s="106" t="n">
        <v>51</v>
      </c>
      <c r="H61" s="107" t="n">
        <v>0</v>
      </c>
      <c r="I61" s="107" t="n">
        <v>0</v>
      </c>
      <c r="J61" s="107" t="n">
        <v>0</v>
      </c>
      <c r="K61" s="107" t="n">
        <v>0</v>
      </c>
      <c r="L61" s="136" t="n">
        <v>0</v>
      </c>
      <c r="M61" s="136" t="n">
        <v>0</v>
      </c>
      <c r="N61" s="136" t="n">
        <v>0</v>
      </c>
      <c r="O61" s="136" t="n">
        <v>0</v>
      </c>
      <c r="P61" s="136" t="n">
        <v>0</v>
      </c>
      <c r="Q61" s="136" t="n">
        <v>0</v>
      </c>
      <c r="R61" s="136" t="n">
        <v>3710</v>
      </c>
      <c r="S61" s="110" t="n">
        <v>0</v>
      </c>
      <c r="T61" s="110" t="n">
        <v>0</v>
      </c>
      <c r="U61" s="111" t="n">
        <v>0</v>
      </c>
      <c r="V61" s="111" t="n">
        <v>0</v>
      </c>
      <c r="W61" s="107" t="n">
        <v>44</v>
      </c>
      <c r="X61" s="107" t="n">
        <v>0</v>
      </c>
      <c r="Y61" s="107" t="n">
        <v>48</v>
      </c>
      <c r="Z61" s="106" t="n">
        <v>0</v>
      </c>
      <c r="AA61" s="107" t="n">
        <v>60</v>
      </c>
      <c r="AB61" s="106" t="n">
        <v>0</v>
      </c>
      <c r="AC61" s="112" t="n">
        <v>5</v>
      </c>
      <c r="AD61" s="113" t="n">
        <f aca="false">U61-T61</f>
        <v>0</v>
      </c>
      <c r="AE61" s="106" t="n">
        <v>0</v>
      </c>
      <c r="AF61" s="114" t="n">
        <v>0</v>
      </c>
      <c r="AG61" s="115" t="n">
        <f aca="false">IF(R61&gt;0,R61/24,"no data")</f>
        <v>154.583333333333</v>
      </c>
      <c r="AH61" s="114" t="n">
        <v>0</v>
      </c>
      <c r="AI61" s="116" t="n">
        <f aca="false">(1440-((W61*X61)+(Y61*Z61)+(AA61*AB61))/(W61+Y61+AA61))/1440</f>
        <v>1</v>
      </c>
      <c r="AJ61" s="117" t="n">
        <v>0</v>
      </c>
      <c r="AK61" s="118" t="n">
        <v>0</v>
      </c>
      <c r="AL61" s="119" t="n">
        <v>0</v>
      </c>
      <c r="AM61" s="105" t="n">
        <f aca="false">AK61*AL61</f>
        <v>0</v>
      </c>
      <c r="AN61" s="118" t="n">
        <v>0</v>
      </c>
      <c r="AO61" s="120" t="n">
        <v>0</v>
      </c>
      <c r="AP61" s="121" t="n">
        <f aca="false">AN61*AO61</f>
        <v>0</v>
      </c>
      <c r="AQ61" s="122" t="str">
        <f aca="false">IF(U61&gt;0,((((AK61*AL61)+(AN61*AO61))/(U61*1000))*1000000),"no data")</f>
        <v>no data</v>
      </c>
      <c r="AR61" s="123" t="n">
        <f aca="false">S61/24</f>
        <v>0</v>
      </c>
      <c r="AS61" s="34"/>
      <c r="AT61" s="106" t="n">
        <v>0</v>
      </c>
      <c r="AU61" s="125" t="n">
        <v>0</v>
      </c>
      <c r="AV61" s="125" t="n">
        <v>0</v>
      </c>
      <c r="AW61" s="106" t="n">
        <v>0</v>
      </c>
      <c r="AX61" s="125" t="n">
        <v>0</v>
      </c>
      <c r="AY61" s="106" t="n">
        <v>0</v>
      </c>
      <c r="AZ61" s="106" t="n">
        <v>5</v>
      </c>
      <c r="BB61" s="126" t="n">
        <v>0</v>
      </c>
      <c r="BC61" s="126" t="n">
        <v>0</v>
      </c>
      <c r="BD61" s="126" t="n">
        <v>0</v>
      </c>
      <c r="BE61" s="126" t="n">
        <v>0</v>
      </c>
      <c r="BF61" s="126" t="str">
        <f aca="false">AQ61</f>
        <v>no data</v>
      </c>
      <c r="BG61" s="128" t="n">
        <v>0</v>
      </c>
      <c r="BH61" s="153" t="n">
        <v>0</v>
      </c>
      <c r="BI61" s="154" t="n">
        <v>0</v>
      </c>
      <c r="BJ61" s="155" t="n">
        <v>0</v>
      </c>
      <c r="BK61" s="156" t="n">
        <v>0</v>
      </c>
      <c r="BL61" s="156" t="n">
        <v>0</v>
      </c>
      <c r="BM61" s="156" t="n">
        <v>0</v>
      </c>
      <c r="BN61" s="126" t="n">
        <v>995</v>
      </c>
      <c r="BO61" s="156" t="n">
        <v>50.05</v>
      </c>
      <c r="BP61" s="157" t="n">
        <v>0</v>
      </c>
      <c r="BQ61" s="156" t="n">
        <v>0</v>
      </c>
      <c r="BR61" s="155" t="n">
        <v>0</v>
      </c>
      <c r="BS61" s="84"/>
      <c r="BT61" s="126" t="n">
        <v>0</v>
      </c>
      <c r="BU61" s="126" t="n">
        <v>0</v>
      </c>
      <c r="BV61" s="98"/>
      <c r="BW61" s="126" t="n">
        <v>0</v>
      </c>
      <c r="BX61" s="128" t="n">
        <v>0</v>
      </c>
      <c r="BY61" s="128" t="n">
        <v>0</v>
      </c>
      <c r="CA61" s="128" t="n">
        <v>0</v>
      </c>
      <c r="CB61" s="128" t="n">
        <v>0</v>
      </c>
      <c r="CD61" s="128" t="n">
        <v>0</v>
      </c>
      <c r="CE61" s="128" t="n">
        <v>0</v>
      </c>
      <c r="CF61" s="128" t="n">
        <v>0</v>
      </c>
      <c r="CG61" s="128" t="n">
        <v>0</v>
      </c>
      <c r="CK61" s="0" t="n">
        <v>4.1</v>
      </c>
    </row>
    <row r="62" customFormat="false" ht="12.75" hidden="false" customHeight="true" outlineLevel="0" collapsed="false">
      <c r="A62" s="54" t="s">
        <v>93</v>
      </c>
      <c r="B62" s="55" t="n">
        <v>43522</v>
      </c>
      <c r="C62" s="56" t="n">
        <v>56.6</v>
      </c>
      <c r="D62" s="57" t="n">
        <v>0.71</v>
      </c>
      <c r="E62" s="58" t="n">
        <v>50</v>
      </c>
      <c r="F62" s="59" t="n">
        <v>66</v>
      </c>
      <c r="G62" s="59" t="n">
        <v>46</v>
      </c>
      <c r="H62" s="60" t="n">
        <v>0</v>
      </c>
      <c r="I62" s="60" t="n">
        <v>0</v>
      </c>
      <c r="J62" s="60" t="n">
        <v>0</v>
      </c>
      <c r="K62" s="60"/>
      <c r="L62" s="61" t="n">
        <v>0</v>
      </c>
      <c r="M62" s="61" t="n">
        <v>0</v>
      </c>
      <c r="N62" s="61" t="n">
        <v>0</v>
      </c>
      <c r="O62" s="61" t="n">
        <v>0</v>
      </c>
      <c r="P62" s="61" t="n">
        <v>0</v>
      </c>
      <c r="Q62" s="61" t="n">
        <v>0</v>
      </c>
      <c r="R62" s="61" t="n">
        <v>3720</v>
      </c>
      <c r="S62" s="62" t="n">
        <v>0</v>
      </c>
      <c r="T62" s="62" t="n">
        <v>0</v>
      </c>
      <c r="U62" s="63" t="n">
        <v>0</v>
      </c>
      <c r="V62" s="63" t="n">
        <v>0</v>
      </c>
      <c r="W62" s="60" t="n">
        <v>44</v>
      </c>
      <c r="X62" s="60" t="n">
        <v>0</v>
      </c>
      <c r="Y62" s="60" t="n">
        <v>48</v>
      </c>
      <c r="Z62" s="60" t="n">
        <v>0</v>
      </c>
      <c r="AA62" s="60" t="n">
        <v>60</v>
      </c>
      <c r="AB62" s="59" t="n">
        <v>0</v>
      </c>
      <c r="AC62" s="64" t="n">
        <v>6</v>
      </c>
      <c r="AD62" s="65" t="n">
        <f aca="false">U62-T62</f>
        <v>0</v>
      </c>
      <c r="AE62" s="59" t="n">
        <v>0</v>
      </c>
      <c r="AF62" s="66" t="n">
        <v>0</v>
      </c>
      <c r="AG62" s="67" t="n">
        <f aca="false">IF(R62&gt;0,R62/24,"no data")</f>
        <v>155</v>
      </c>
      <c r="AH62" s="66" t="n">
        <v>0</v>
      </c>
      <c r="AI62" s="68" t="n">
        <f aca="false">(1440-((W62*X62)+(Y62*Z62)+(AA62*AB62))/(W62+Y62+AA62))/1440</f>
        <v>1</v>
      </c>
      <c r="AJ62" s="69" t="n">
        <v>0</v>
      </c>
      <c r="AK62" s="91" t="n">
        <v>0</v>
      </c>
      <c r="AL62" s="96" t="n">
        <v>0</v>
      </c>
      <c r="AM62" s="58" t="n">
        <f aca="false">AK62*AL62</f>
        <v>0</v>
      </c>
      <c r="AN62" s="91" t="n">
        <v>0</v>
      </c>
      <c r="AO62" s="93" t="n">
        <v>0</v>
      </c>
      <c r="AP62" s="73" t="n">
        <f aca="false">AN62*AO62</f>
        <v>0</v>
      </c>
      <c r="AQ62" s="94" t="str">
        <f aca="false">IF(U62&gt;0,((((AK62*AL62)+(AN62*AO62))/(U62*1000))*1000000),"no data")</f>
        <v>no data</v>
      </c>
      <c r="AR62" s="75" t="n">
        <f aca="false">S62/24</f>
        <v>0</v>
      </c>
      <c r="AS62" s="34"/>
      <c r="AT62" s="59" t="n">
        <v>0</v>
      </c>
      <c r="AU62" s="76" t="n">
        <v>0</v>
      </c>
      <c r="AV62" s="76" t="n">
        <v>0</v>
      </c>
      <c r="AW62" s="59" t="n">
        <v>0</v>
      </c>
      <c r="AX62" s="76" t="n">
        <v>0</v>
      </c>
      <c r="AY62" s="59" t="n">
        <v>0</v>
      </c>
      <c r="AZ62" s="59" t="n">
        <v>6</v>
      </c>
      <c r="BB62" s="77" t="n">
        <v>0</v>
      </c>
      <c r="BC62" s="77" t="n">
        <v>0</v>
      </c>
      <c r="BD62" s="77" t="n">
        <v>0</v>
      </c>
      <c r="BE62" s="77" t="n">
        <v>0</v>
      </c>
      <c r="BF62" s="77" t="str">
        <f aca="false">AQ62</f>
        <v>no data</v>
      </c>
      <c r="BG62" s="159" t="n">
        <v>0</v>
      </c>
      <c r="BH62" s="79" t="n">
        <v>0</v>
      </c>
      <c r="BI62" s="80" t="n">
        <v>0</v>
      </c>
      <c r="BJ62" s="81" t="n">
        <v>0</v>
      </c>
      <c r="BK62" s="82" t="n">
        <v>0</v>
      </c>
      <c r="BL62" s="81" t="n">
        <v>0</v>
      </c>
      <c r="BM62" s="81" t="n">
        <v>0</v>
      </c>
      <c r="BN62" s="82" t="n">
        <v>995.5</v>
      </c>
      <c r="BO62" s="81" t="n">
        <v>50.04</v>
      </c>
      <c r="BP62" s="83" t="n">
        <v>0</v>
      </c>
      <c r="BQ62" s="82" t="n">
        <v>0</v>
      </c>
      <c r="BR62" s="81" t="n">
        <v>0</v>
      </c>
      <c r="BS62" s="84"/>
      <c r="BT62" s="77" t="n">
        <v>0</v>
      </c>
      <c r="BU62" s="77" t="n">
        <v>0</v>
      </c>
      <c r="BV62" s="98"/>
      <c r="BW62" s="77" t="n">
        <v>0</v>
      </c>
      <c r="BX62" s="78" t="n">
        <v>0</v>
      </c>
      <c r="BY62" s="78" t="n">
        <v>0</v>
      </c>
      <c r="CA62" s="78" t="n">
        <v>0</v>
      </c>
      <c r="CB62" s="78" t="n">
        <v>0</v>
      </c>
      <c r="CD62" s="78" t="n">
        <v>0</v>
      </c>
      <c r="CE62" s="78" t="n">
        <v>0</v>
      </c>
      <c r="CF62" s="78" t="n">
        <v>0</v>
      </c>
      <c r="CG62" s="78" t="n">
        <v>0</v>
      </c>
    </row>
    <row r="63" customFormat="false" ht="13.8" hidden="false" customHeight="false" outlineLevel="0" collapsed="false">
      <c r="A63" s="54"/>
      <c r="B63" s="55" t="n">
        <v>43523</v>
      </c>
      <c r="C63" s="56" t="n">
        <v>57.96</v>
      </c>
      <c r="D63" s="57" t="n">
        <v>0.662</v>
      </c>
      <c r="E63" s="58" t="n">
        <v>49.72</v>
      </c>
      <c r="F63" s="59" t="n">
        <v>69</v>
      </c>
      <c r="G63" s="59" t="n">
        <v>49.26</v>
      </c>
      <c r="H63" s="60" t="n">
        <v>0</v>
      </c>
      <c r="I63" s="60" t="n">
        <v>0</v>
      </c>
      <c r="J63" s="60" t="n">
        <v>0</v>
      </c>
      <c r="K63" s="60" t="n">
        <v>0</v>
      </c>
      <c r="L63" s="61" t="n">
        <v>0</v>
      </c>
      <c r="M63" s="61" t="n">
        <v>0</v>
      </c>
      <c r="N63" s="61" t="n">
        <v>0</v>
      </c>
      <c r="O63" s="61" t="n">
        <v>0</v>
      </c>
      <c r="P63" s="61" t="n">
        <v>0</v>
      </c>
      <c r="Q63" s="61" t="n">
        <v>0</v>
      </c>
      <c r="R63" s="61" t="n">
        <v>3720</v>
      </c>
      <c r="S63" s="62" t="n">
        <v>0</v>
      </c>
      <c r="T63" s="62" t="n">
        <v>0</v>
      </c>
      <c r="U63" s="63" t="n">
        <v>0</v>
      </c>
      <c r="V63" s="63" t="n">
        <v>0</v>
      </c>
      <c r="W63" s="60" t="n">
        <v>44</v>
      </c>
      <c r="X63" s="60" t="n">
        <v>0</v>
      </c>
      <c r="Y63" s="60" t="n">
        <v>48</v>
      </c>
      <c r="Z63" s="60" t="n">
        <v>0</v>
      </c>
      <c r="AA63" s="60" t="n">
        <v>60</v>
      </c>
      <c r="AB63" s="59" t="n">
        <v>0</v>
      </c>
      <c r="AC63" s="64" t="n">
        <v>6</v>
      </c>
      <c r="AD63" s="65" t="n">
        <f aca="false">U63-T63</f>
        <v>0</v>
      </c>
      <c r="AE63" s="59" t="n">
        <v>0</v>
      </c>
      <c r="AF63" s="66" t="n">
        <v>0</v>
      </c>
      <c r="AG63" s="67" t="n">
        <f aca="false">IF(R63&gt;0,R63/24,"no data")</f>
        <v>155</v>
      </c>
      <c r="AH63" s="66" t="n">
        <v>0</v>
      </c>
      <c r="AI63" s="68" t="n">
        <f aca="false">(1440-((W63*X63)+(Y63*Z63)+(AA63*AB63))/(W63+Y63+AA63))/1440</f>
        <v>1</v>
      </c>
      <c r="AJ63" s="69" t="n">
        <v>0</v>
      </c>
      <c r="AK63" s="91" t="n">
        <v>0</v>
      </c>
      <c r="AL63" s="160" t="n">
        <v>0</v>
      </c>
      <c r="AM63" s="58" t="n">
        <f aca="false">AK63*AL63</f>
        <v>0</v>
      </c>
      <c r="AN63" s="91" t="n">
        <v>0</v>
      </c>
      <c r="AO63" s="93" t="n">
        <v>0</v>
      </c>
      <c r="AP63" s="73" t="n">
        <f aca="false">AN63*AO63</f>
        <v>0</v>
      </c>
      <c r="AQ63" s="94" t="str">
        <f aca="false">IF(U63&gt;0,((((AK63*AL63)+(AN63*AO63))/(U63*1000))*1000000),"no data")</f>
        <v>no data</v>
      </c>
      <c r="AR63" s="75" t="n">
        <f aca="false">S63/24</f>
        <v>0</v>
      </c>
      <c r="AS63" s="34"/>
      <c r="AT63" s="59" t="n">
        <v>0</v>
      </c>
      <c r="AU63" s="76" t="n">
        <v>0</v>
      </c>
      <c r="AV63" s="76" t="n">
        <v>0</v>
      </c>
      <c r="AW63" s="59" t="n">
        <v>0</v>
      </c>
      <c r="AX63" s="76" t="n">
        <v>0</v>
      </c>
      <c r="AY63" s="59" t="n">
        <v>0</v>
      </c>
      <c r="AZ63" s="59" t="n">
        <v>6</v>
      </c>
      <c r="BB63" s="77" t="n">
        <v>0</v>
      </c>
      <c r="BC63" s="77" t="n">
        <v>0</v>
      </c>
      <c r="BD63" s="77" t="n">
        <v>0</v>
      </c>
      <c r="BE63" s="77" t="n">
        <v>0</v>
      </c>
      <c r="BF63" s="77" t="str">
        <f aca="false">AQ63</f>
        <v>no data</v>
      </c>
      <c r="BG63" s="159" t="n">
        <v>0</v>
      </c>
      <c r="BH63" s="79" t="n">
        <v>0</v>
      </c>
      <c r="BI63" s="80" t="n">
        <v>0</v>
      </c>
      <c r="BJ63" s="81" t="n">
        <v>0</v>
      </c>
      <c r="BK63" s="81" t="n">
        <v>0</v>
      </c>
      <c r="BL63" s="82" t="n">
        <v>0</v>
      </c>
      <c r="BM63" s="81" t="n">
        <v>0</v>
      </c>
      <c r="BN63" s="82" t="n">
        <v>995</v>
      </c>
      <c r="BO63" s="81" t="n">
        <v>50.05</v>
      </c>
      <c r="BP63" s="83" t="n">
        <v>0</v>
      </c>
      <c r="BQ63" s="77" t="n">
        <v>0</v>
      </c>
      <c r="BR63" s="81" t="n">
        <v>0</v>
      </c>
      <c r="BS63" s="84"/>
      <c r="BT63" s="77" t="n">
        <v>0</v>
      </c>
      <c r="BU63" s="77" t="n">
        <v>0</v>
      </c>
      <c r="BV63" s="98"/>
      <c r="BW63" s="77" t="n">
        <v>0</v>
      </c>
      <c r="BX63" s="78" t="n">
        <v>0</v>
      </c>
      <c r="BY63" s="78" t="n">
        <v>0</v>
      </c>
      <c r="CA63" s="78" t="n">
        <v>0</v>
      </c>
      <c r="CB63" s="78" t="n">
        <v>0</v>
      </c>
      <c r="CD63" s="78" t="n">
        <v>0</v>
      </c>
      <c r="CE63" s="78" t="n">
        <v>0</v>
      </c>
      <c r="CF63" s="78" t="n">
        <v>0</v>
      </c>
      <c r="CG63" s="78" t="n">
        <v>0</v>
      </c>
    </row>
    <row r="64" customFormat="false" ht="13.8" hidden="false" customHeight="false" outlineLevel="0" collapsed="false">
      <c r="A64" s="54"/>
      <c r="B64" s="55" t="n">
        <v>43524</v>
      </c>
      <c r="C64" s="56" t="n">
        <v>60</v>
      </c>
      <c r="D64" s="57" t="n">
        <v>0.651</v>
      </c>
      <c r="E64" s="58" t="n">
        <v>51</v>
      </c>
      <c r="F64" s="59" t="n">
        <v>70</v>
      </c>
      <c r="G64" s="59" t="n">
        <v>50</v>
      </c>
      <c r="H64" s="60" t="n">
        <v>0</v>
      </c>
      <c r="I64" s="60" t="n">
        <v>0</v>
      </c>
      <c r="J64" s="60" t="n">
        <v>0</v>
      </c>
      <c r="K64" s="60" t="n">
        <v>0</v>
      </c>
      <c r="L64" s="61" t="n">
        <v>0</v>
      </c>
      <c r="M64" s="61" t="n">
        <v>0</v>
      </c>
      <c r="N64" s="61" t="n">
        <v>0</v>
      </c>
      <c r="O64" s="61" t="n">
        <v>0</v>
      </c>
      <c r="P64" s="61" t="n">
        <v>0</v>
      </c>
      <c r="Q64" s="61" t="n">
        <v>0</v>
      </c>
      <c r="R64" s="61" t="n">
        <v>3716</v>
      </c>
      <c r="S64" s="62" t="n">
        <v>0</v>
      </c>
      <c r="T64" s="62" t="n">
        <v>0</v>
      </c>
      <c r="U64" s="63" t="n">
        <v>0</v>
      </c>
      <c r="V64" s="63" t="n">
        <v>0</v>
      </c>
      <c r="W64" s="60" t="n">
        <v>44</v>
      </c>
      <c r="X64" s="60" t="n">
        <v>0</v>
      </c>
      <c r="Y64" s="60" t="n">
        <v>48</v>
      </c>
      <c r="Z64" s="60" t="n">
        <v>0</v>
      </c>
      <c r="AA64" s="60" t="n">
        <v>60</v>
      </c>
      <c r="AB64" s="59" t="n">
        <v>0</v>
      </c>
      <c r="AC64" s="64" t="n">
        <v>6</v>
      </c>
      <c r="AD64" s="65" t="n">
        <f aca="false">U64-T64</f>
        <v>0</v>
      </c>
      <c r="AE64" s="59" t="n">
        <v>0</v>
      </c>
      <c r="AF64" s="66" t="n">
        <v>0</v>
      </c>
      <c r="AG64" s="67" t="n">
        <f aca="false">IF(R64&gt;0,R64/24,"no data")</f>
        <v>154.833333333333</v>
      </c>
      <c r="AH64" s="66" t="n">
        <v>0</v>
      </c>
      <c r="AI64" s="68" t="n">
        <f aca="false">(1440-((W64*X64)+(Y64*Z64)+(AA64*AB64))/(W64+Y64+AA64))/1440</f>
        <v>1</v>
      </c>
      <c r="AJ64" s="69" t="n">
        <v>0</v>
      </c>
      <c r="AK64" s="91" t="n">
        <v>0</v>
      </c>
      <c r="AL64" s="160" t="n">
        <v>0</v>
      </c>
      <c r="AM64" s="58" t="n">
        <f aca="false">AK64*AL64</f>
        <v>0</v>
      </c>
      <c r="AN64" s="91" t="n">
        <v>0</v>
      </c>
      <c r="AO64" s="93" t="n">
        <v>0</v>
      </c>
      <c r="AP64" s="73" t="n">
        <f aca="false">AN64*AO64</f>
        <v>0</v>
      </c>
      <c r="AQ64" s="94" t="str">
        <f aca="false">IF(U64&gt;0,((((AK64*AL64)+(AN64*AO64))/(U64*1000))*1000000),"no data")</f>
        <v>no data</v>
      </c>
      <c r="AR64" s="75" t="n">
        <f aca="false">S64/24</f>
        <v>0</v>
      </c>
      <c r="AS64" s="34"/>
      <c r="AT64" s="59" t="n">
        <v>0</v>
      </c>
      <c r="AU64" s="76" t="n">
        <v>0</v>
      </c>
      <c r="AV64" s="76" t="n">
        <v>0</v>
      </c>
      <c r="AW64" s="59" t="n">
        <v>0</v>
      </c>
      <c r="AX64" s="76" t="n">
        <v>0</v>
      </c>
      <c r="AY64" s="59" t="n">
        <v>0</v>
      </c>
      <c r="AZ64" s="59" t="n">
        <v>6</v>
      </c>
      <c r="BB64" s="77" t="n">
        <v>0</v>
      </c>
      <c r="BC64" s="77" t="n">
        <v>0</v>
      </c>
      <c r="BD64" s="77" t="n">
        <v>0</v>
      </c>
      <c r="BE64" s="77" t="n">
        <v>0</v>
      </c>
      <c r="BF64" s="77" t="str">
        <f aca="false">AQ64</f>
        <v>no data</v>
      </c>
      <c r="BG64" s="159" t="n">
        <v>0</v>
      </c>
      <c r="BH64" s="79" t="n">
        <v>0</v>
      </c>
      <c r="BI64" s="80" t="n">
        <v>0</v>
      </c>
      <c r="BJ64" s="81" t="n">
        <v>0</v>
      </c>
      <c r="BK64" s="82" t="n">
        <v>0</v>
      </c>
      <c r="BL64" s="81" t="n">
        <v>0</v>
      </c>
      <c r="BM64" s="81" t="n">
        <v>0</v>
      </c>
      <c r="BN64" s="82" t="n">
        <v>999.2</v>
      </c>
      <c r="BO64" s="81" t="n">
        <v>50</v>
      </c>
      <c r="BP64" s="83" t="n">
        <v>0</v>
      </c>
      <c r="BQ64" s="82" t="n">
        <v>0</v>
      </c>
      <c r="BR64" s="81" t="n">
        <v>0</v>
      </c>
      <c r="BS64" s="84"/>
      <c r="BT64" s="77" t="n">
        <v>0</v>
      </c>
      <c r="BU64" s="77" t="n">
        <v>0</v>
      </c>
      <c r="BV64" s="98"/>
      <c r="BW64" s="77" t="n">
        <v>0</v>
      </c>
      <c r="BX64" s="78" t="n">
        <v>0</v>
      </c>
      <c r="BY64" s="78" t="n">
        <v>0</v>
      </c>
      <c r="CA64" s="78" t="n">
        <v>0</v>
      </c>
      <c r="CB64" s="78" t="n">
        <v>0</v>
      </c>
      <c r="CD64" s="78" t="n">
        <v>0</v>
      </c>
      <c r="CE64" s="78" t="n">
        <v>0</v>
      </c>
      <c r="CF64" s="78" t="n">
        <v>0</v>
      </c>
      <c r="CG64" s="78" t="n">
        <v>0</v>
      </c>
    </row>
    <row r="65" customFormat="false" ht="13.8" hidden="false" customHeight="false" outlineLevel="0" collapsed="false">
      <c r="A65" s="54"/>
      <c r="B65" s="55" t="n">
        <v>43525</v>
      </c>
      <c r="C65" s="56" t="n">
        <v>60.9</v>
      </c>
      <c r="D65" s="57" t="n">
        <v>0.6704</v>
      </c>
      <c r="E65" s="58" t="n">
        <v>52</v>
      </c>
      <c r="F65" s="59" t="n">
        <v>65</v>
      </c>
      <c r="G65" s="59" t="n">
        <v>56</v>
      </c>
      <c r="H65" s="60" t="n">
        <v>0</v>
      </c>
      <c r="I65" s="60" t="n">
        <v>0</v>
      </c>
      <c r="J65" s="60" t="n">
        <v>0</v>
      </c>
      <c r="K65" s="60" t="n">
        <v>0</v>
      </c>
      <c r="L65" s="61" t="n">
        <v>0</v>
      </c>
      <c r="M65" s="61" t="n">
        <v>0</v>
      </c>
      <c r="N65" s="61" t="n">
        <v>0</v>
      </c>
      <c r="O65" s="61" t="n">
        <v>0</v>
      </c>
      <c r="P65" s="61" t="n">
        <v>0</v>
      </c>
      <c r="Q65" s="61" t="n">
        <v>0</v>
      </c>
      <c r="R65" s="61" t="n">
        <v>3720</v>
      </c>
      <c r="S65" s="62" t="n">
        <v>0</v>
      </c>
      <c r="T65" s="62" t="n">
        <v>0</v>
      </c>
      <c r="U65" s="63" t="n">
        <v>0</v>
      </c>
      <c r="V65" s="63" t="n">
        <v>0</v>
      </c>
      <c r="W65" s="60" t="n">
        <v>44</v>
      </c>
      <c r="X65" s="60" t="n">
        <v>0</v>
      </c>
      <c r="Y65" s="60" t="n">
        <v>48</v>
      </c>
      <c r="Z65" s="60" t="n">
        <v>0</v>
      </c>
      <c r="AA65" s="60" t="n">
        <v>60</v>
      </c>
      <c r="AB65" s="59" t="n">
        <v>0</v>
      </c>
      <c r="AC65" s="64" t="n">
        <v>5</v>
      </c>
      <c r="AD65" s="65" t="n">
        <f aca="false">U65-T65</f>
        <v>0</v>
      </c>
      <c r="AE65" s="59" t="n">
        <v>0</v>
      </c>
      <c r="AF65" s="66" t="str">
        <f aca="false">IF(AE65&gt;0, V65/(AE65*24),"no data")</f>
        <v>no data</v>
      </c>
      <c r="AG65" s="67" t="n">
        <f aca="false">IF(R65&gt;0,R65/24,"no data")</f>
        <v>155</v>
      </c>
      <c r="AH65" s="66" t="str">
        <f aca="false">IF(U65&gt;0,(U65/R65),"no data")</f>
        <v>no data</v>
      </c>
      <c r="AI65" s="68" t="n">
        <f aca="false">(1440-((W65*X65)+(Y65*Z65)+(AA65*AB65))/(W65+Y65+AA65))/1440</f>
        <v>1</v>
      </c>
      <c r="AJ65" s="69" t="str">
        <f aca="false">IF(U65&gt;0,(1440-((X65*W65+AT65*AU65)+(Z65*Y65+AV65*AW65)+(AA65*AB65+AX65*AY65))/(W65+Y65+AA65))/1440,"no data")</f>
        <v>no data</v>
      </c>
      <c r="AK65" s="91" t="n">
        <v>0</v>
      </c>
      <c r="AL65" s="160" t="n">
        <v>0</v>
      </c>
      <c r="AM65" s="58" t="n">
        <f aca="false">AK65*AL65</f>
        <v>0</v>
      </c>
      <c r="AN65" s="91" t="n">
        <v>0</v>
      </c>
      <c r="AO65" s="93" t="n">
        <v>0</v>
      </c>
      <c r="AP65" s="73" t="n">
        <f aca="false">AN65*AO65</f>
        <v>0</v>
      </c>
      <c r="AQ65" s="94" t="str">
        <f aca="false">IF(U65&gt;0,((((AK65*AL65)+(AN65*AO65))/(U65*1000))*1000000),"no data")</f>
        <v>no data</v>
      </c>
      <c r="AR65" s="75" t="n">
        <f aca="false">S65/24</f>
        <v>0</v>
      </c>
      <c r="AS65" s="34"/>
      <c r="AT65" s="59" t="n">
        <v>0</v>
      </c>
      <c r="AU65" s="76" t="n">
        <v>0</v>
      </c>
      <c r="AV65" s="76" t="n">
        <v>0</v>
      </c>
      <c r="AW65" s="59" t="n">
        <v>0</v>
      </c>
      <c r="AX65" s="76" t="n">
        <v>0</v>
      </c>
      <c r="AY65" s="59" t="n">
        <v>0</v>
      </c>
      <c r="AZ65" s="59" t="n">
        <v>5</v>
      </c>
      <c r="BB65" s="77" t="n">
        <v>0</v>
      </c>
      <c r="BC65" s="77" t="n">
        <v>0</v>
      </c>
      <c r="BD65" s="77" t="n">
        <v>0</v>
      </c>
      <c r="BE65" s="77" t="n">
        <v>0</v>
      </c>
      <c r="BF65" s="77" t="str">
        <f aca="false">AQ65</f>
        <v>no data</v>
      </c>
      <c r="BG65" s="159" t="n">
        <f aca="false">BD65/24</f>
        <v>0</v>
      </c>
      <c r="BH65" s="79" t="n">
        <v>0</v>
      </c>
      <c r="BI65" s="80" t="n">
        <v>0</v>
      </c>
      <c r="BJ65" s="81" t="n">
        <v>0</v>
      </c>
      <c r="BK65" s="82" t="n">
        <v>0</v>
      </c>
      <c r="BL65" s="81" t="n">
        <v>0</v>
      </c>
      <c r="BM65" s="81" t="n">
        <v>0</v>
      </c>
      <c r="BN65" s="82" t="n">
        <v>999</v>
      </c>
      <c r="BO65" s="81" t="n">
        <v>50</v>
      </c>
      <c r="BP65" s="83" t="n">
        <v>0</v>
      </c>
      <c r="BQ65" s="82" t="n">
        <v>0</v>
      </c>
      <c r="BR65" s="81" t="n">
        <v>0</v>
      </c>
      <c r="BS65" s="84" t="n">
        <f aca="false">BR65-BQ65</f>
        <v>0</v>
      </c>
      <c r="BT65" s="77" t="n">
        <v>0</v>
      </c>
      <c r="BU65" s="77" t="n">
        <v>0</v>
      </c>
      <c r="BV65" s="98" t="n">
        <f aca="false">BU65-BT65</f>
        <v>0</v>
      </c>
      <c r="BW65" s="77" t="n">
        <f aca="false">BH65+BI65</f>
        <v>0</v>
      </c>
      <c r="BX65" s="78" t="n">
        <v>0</v>
      </c>
      <c r="BY65" s="78" t="n">
        <v>0</v>
      </c>
      <c r="CA65" s="78" t="n">
        <v>0</v>
      </c>
      <c r="CB65" s="78" t="n">
        <v>0</v>
      </c>
      <c r="CD65" s="78" t="n">
        <v>0</v>
      </c>
      <c r="CE65" s="78" t="n">
        <v>0</v>
      </c>
      <c r="CF65" s="78" t="n">
        <v>0</v>
      </c>
      <c r="CG65" s="78" t="n">
        <v>0</v>
      </c>
    </row>
    <row r="66" customFormat="false" ht="13.8" hidden="false" customHeight="false" outlineLevel="0" collapsed="false">
      <c r="A66" s="54"/>
      <c r="B66" s="55" t="n">
        <v>43526</v>
      </c>
      <c r="C66" s="56" t="n">
        <v>56.3</v>
      </c>
      <c r="D66" s="57" t="n">
        <v>0.821</v>
      </c>
      <c r="E66" s="58" t="n">
        <v>53.8</v>
      </c>
      <c r="F66" s="59" t="n">
        <v>57</v>
      </c>
      <c r="G66" s="59" t="n">
        <v>55</v>
      </c>
      <c r="H66" s="60" t="n">
        <v>0</v>
      </c>
      <c r="I66" s="60" t="n">
        <v>0</v>
      </c>
      <c r="J66" s="60" t="n">
        <v>0</v>
      </c>
      <c r="K66" s="60" t="n">
        <v>0</v>
      </c>
      <c r="L66" s="61" t="n">
        <v>0</v>
      </c>
      <c r="M66" s="61" t="n">
        <v>0</v>
      </c>
      <c r="N66" s="61" t="n">
        <v>0</v>
      </c>
      <c r="O66" s="61" t="n">
        <v>0</v>
      </c>
      <c r="P66" s="61" t="n">
        <v>0</v>
      </c>
      <c r="Q66" s="61" t="n">
        <v>0</v>
      </c>
      <c r="R66" s="61" t="n">
        <v>3720</v>
      </c>
      <c r="S66" s="62" t="n">
        <v>0</v>
      </c>
      <c r="T66" s="62" t="n">
        <v>0</v>
      </c>
      <c r="U66" s="63" t="n">
        <v>0</v>
      </c>
      <c r="V66" s="63" t="n">
        <v>0</v>
      </c>
      <c r="W66" s="60" t="n">
        <v>44</v>
      </c>
      <c r="X66" s="60" t="n">
        <v>0</v>
      </c>
      <c r="Y66" s="60" t="n">
        <v>48</v>
      </c>
      <c r="Z66" s="60" t="n">
        <v>0</v>
      </c>
      <c r="AA66" s="60" t="n">
        <v>60</v>
      </c>
      <c r="AB66" s="59" t="n">
        <v>0</v>
      </c>
      <c r="AC66" s="64" t="n">
        <v>5</v>
      </c>
      <c r="AD66" s="65" t="n">
        <f aca="false">U66-T66</f>
        <v>0</v>
      </c>
      <c r="AE66" s="59" t="n">
        <v>0</v>
      </c>
      <c r="AF66" s="66" t="str">
        <f aca="false">IF(AE66&gt;0, V66/(AE66*24),"no data")</f>
        <v>no data</v>
      </c>
      <c r="AG66" s="67" t="n">
        <f aca="false">IF(R66&gt;0,R66/24,"no data")</f>
        <v>155</v>
      </c>
      <c r="AH66" s="66" t="str">
        <f aca="false">IF(U66&gt;0,(U66/R66),"no data")</f>
        <v>no data</v>
      </c>
      <c r="AI66" s="68" t="n">
        <f aca="false">(1440-((W66*X66)+(Y66*Z66)+(AA66*AB66))/(W66+Y66+AA66))/1440</f>
        <v>1</v>
      </c>
      <c r="AJ66" s="69" t="str">
        <f aca="false">IF(U66&gt;0,(1440-((X66*W66+AT66*AU66)+(Z66*Y66+AV66*AW66)+(AA66*AB66+AX66*AY66))/(W66+Y66+AA66))/1440,"no data")</f>
        <v>no data</v>
      </c>
      <c r="AK66" s="80" t="n">
        <v>0</v>
      </c>
      <c r="AL66" s="58" t="n">
        <v>0</v>
      </c>
      <c r="AM66" s="58" t="n">
        <f aca="false">AK66*AL66</f>
        <v>0</v>
      </c>
      <c r="AN66" s="80" t="n">
        <v>0</v>
      </c>
      <c r="AO66" s="59" t="n">
        <v>0</v>
      </c>
      <c r="AP66" s="73" t="n">
        <f aca="false">AN66*AO66</f>
        <v>0</v>
      </c>
      <c r="AQ66" s="94" t="str">
        <f aca="false">IF(U66&gt;0,((((AK66*AL66)+(AN66*AO66))/(U66*1000))*1000000),"no data")</f>
        <v>no data</v>
      </c>
      <c r="AR66" s="75" t="n">
        <f aca="false">S66/24</f>
        <v>0</v>
      </c>
      <c r="AS66" s="34"/>
      <c r="AT66" s="59" t="n">
        <v>0</v>
      </c>
      <c r="AU66" s="76" t="n">
        <v>0</v>
      </c>
      <c r="AV66" s="76" t="n">
        <v>0</v>
      </c>
      <c r="AW66" s="59" t="n">
        <v>0</v>
      </c>
      <c r="AX66" s="76" t="n">
        <v>0</v>
      </c>
      <c r="AY66" s="59" t="n">
        <v>0</v>
      </c>
      <c r="AZ66" s="59" t="n">
        <v>5</v>
      </c>
      <c r="BB66" s="77" t="n">
        <v>0</v>
      </c>
      <c r="BC66" s="77" t="n">
        <v>0</v>
      </c>
      <c r="BD66" s="77" t="n">
        <v>0</v>
      </c>
      <c r="BE66" s="77" t="n">
        <v>0</v>
      </c>
      <c r="BF66" s="77" t="str">
        <f aca="false">AQ66</f>
        <v>no data</v>
      </c>
      <c r="BG66" s="159" t="n">
        <f aca="false">BD66/24</f>
        <v>0</v>
      </c>
      <c r="BH66" s="79" t="n">
        <v>0</v>
      </c>
      <c r="BI66" s="80" t="n">
        <v>0</v>
      </c>
      <c r="BJ66" s="81" t="n">
        <v>0</v>
      </c>
      <c r="BK66" s="82" t="n">
        <v>0</v>
      </c>
      <c r="BL66" s="82" t="n">
        <v>0</v>
      </c>
      <c r="BM66" s="82" t="n">
        <v>0</v>
      </c>
      <c r="BN66" s="82" t="n">
        <v>999</v>
      </c>
      <c r="BO66" s="81" t="n">
        <v>50.06</v>
      </c>
      <c r="BP66" s="83" t="n">
        <v>0</v>
      </c>
      <c r="BQ66" s="78" t="n">
        <v>0</v>
      </c>
      <c r="BR66" s="78" t="n">
        <v>0</v>
      </c>
      <c r="BS66" s="84" t="n">
        <f aca="false">BR66-BQ66</f>
        <v>0</v>
      </c>
      <c r="BT66" s="77" t="n">
        <v>0</v>
      </c>
      <c r="BU66" s="77" t="n">
        <v>0</v>
      </c>
      <c r="BV66" s="98" t="n">
        <f aca="false">BU66-BT66</f>
        <v>0</v>
      </c>
      <c r="BW66" s="77" t="n">
        <f aca="false">BH66+BI66</f>
        <v>0</v>
      </c>
      <c r="BX66" s="78" t="n">
        <v>0</v>
      </c>
      <c r="BY66" s="78" t="n">
        <v>0</v>
      </c>
      <c r="CA66" s="78" t="n">
        <v>0</v>
      </c>
      <c r="CB66" s="78" t="n">
        <v>0</v>
      </c>
      <c r="CD66" s="78" t="n">
        <v>0</v>
      </c>
      <c r="CE66" s="78" t="n">
        <v>0</v>
      </c>
      <c r="CF66" s="78" t="n">
        <v>0</v>
      </c>
      <c r="CG66" s="78" t="n">
        <v>0</v>
      </c>
    </row>
    <row r="67" customFormat="false" ht="13.8" hidden="false" customHeight="false" outlineLevel="0" collapsed="false">
      <c r="A67" s="54"/>
      <c r="B67" s="55" t="n">
        <v>43527</v>
      </c>
      <c r="C67" s="56" t="n">
        <v>58.5</v>
      </c>
      <c r="D67" s="57" t="n">
        <v>0.801</v>
      </c>
      <c r="E67" s="58" t="n">
        <v>55.2</v>
      </c>
      <c r="F67" s="59" t="n">
        <v>64</v>
      </c>
      <c r="G67" s="59" t="n">
        <v>55</v>
      </c>
      <c r="H67" s="60" t="n">
        <v>0</v>
      </c>
      <c r="I67" s="60" t="n">
        <v>0</v>
      </c>
      <c r="J67" s="60" t="n">
        <v>0</v>
      </c>
      <c r="K67" s="60" t="n">
        <v>0</v>
      </c>
      <c r="L67" s="61" t="n">
        <v>0</v>
      </c>
      <c r="M67" s="61" t="n">
        <v>0</v>
      </c>
      <c r="N67" s="61" t="n">
        <v>0</v>
      </c>
      <c r="O67" s="61" t="n">
        <v>0</v>
      </c>
      <c r="P67" s="61" t="n">
        <v>0</v>
      </c>
      <c r="Q67" s="61" t="n">
        <v>0</v>
      </c>
      <c r="R67" s="61" t="n">
        <v>3720</v>
      </c>
      <c r="S67" s="62" t="n">
        <v>0</v>
      </c>
      <c r="T67" s="62" t="n">
        <v>0</v>
      </c>
      <c r="U67" s="63" t="n">
        <v>0</v>
      </c>
      <c r="V67" s="63" t="n">
        <v>0</v>
      </c>
      <c r="W67" s="60" t="n">
        <v>44</v>
      </c>
      <c r="X67" s="60" t="n">
        <v>0</v>
      </c>
      <c r="Y67" s="60" t="n">
        <v>48</v>
      </c>
      <c r="Z67" s="60" t="n">
        <v>0</v>
      </c>
      <c r="AA67" s="60" t="n">
        <v>60</v>
      </c>
      <c r="AB67" s="59" t="n">
        <v>0</v>
      </c>
      <c r="AC67" s="64" t="n">
        <v>6</v>
      </c>
      <c r="AD67" s="65" t="n">
        <f aca="false">U67-T67</f>
        <v>0</v>
      </c>
      <c r="AE67" s="59" t="n">
        <v>0</v>
      </c>
      <c r="AF67" s="66" t="str">
        <f aca="false">IF(AE67&gt;0, V67/(AE67*24),"no data")</f>
        <v>no data</v>
      </c>
      <c r="AG67" s="67" t="n">
        <f aca="false">IF(R67&gt;0,R67/24,"no data")</f>
        <v>155</v>
      </c>
      <c r="AH67" s="66" t="str">
        <f aca="false">IF(U67&gt;0,(U67/R67),"no data")</f>
        <v>no data</v>
      </c>
      <c r="AI67" s="68" t="n">
        <f aca="false">(1440-((W67*X67)+(Y67*Z67)+(AA67*AB67))/(W67+Y67+AA67))/1440</f>
        <v>1</v>
      </c>
      <c r="AJ67" s="69" t="str">
        <f aca="false">IF(U67&gt;0,(1440-((X67*W67+AT67*AU67)+(Z67*Y67+AV67*AW67)+(AA67*AB67+AX67*AY67))/(W67+Y67+AA67))/1440,"no data")</f>
        <v>no data</v>
      </c>
      <c r="AK67" s="80" t="n">
        <v>0</v>
      </c>
      <c r="AL67" s="58" t="n">
        <v>0</v>
      </c>
      <c r="AM67" s="58" t="n">
        <f aca="false">AK67*AL67</f>
        <v>0</v>
      </c>
      <c r="AN67" s="80" t="n">
        <v>0</v>
      </c>
      <c r="AO67" s="59" t="n">
        <v>0</v>
      </c>
      <c r="AP67" s="73" t="n">
        <f aca="false">AN67*AO67</f>
        <v>0</v>
      </c>
      <c r="AQ67" s="94" t="str">
        <f aca="false">IF(U67&gt;0,((((AK67*AL67)+(AN67*AO67))/(U67*1000))*1000000),"no data")</f>
        <v>no data</v>
      </c>
      <c r="AR67" s="75" t="n">
        <f aca="false">S67/24</f>
        <v>0</v>
      </c>
      <c r="AS67" s="34"/>
      <c r="AT67" s="59" t="n">
        <v>0</v>
      </c>
      <c r="AU67" s="76" t="n">
        <v>0</v>
      </c>
      <c r="AV67" s="76" t="n">
        <v>0</v>
      </c>
      <c r="AW67" s="59" t="n">
        <v>0</v>
      </c>
      <c r="AX67" s="76" t="n">
        <v>0</v>
      </c>
      <c r="AY67" s="59" t="n">
        <v>0</v>
      </c>
      <c r="AZ67" s="59" t="n">
        <v>6</v>
      </c>
      <c r="BB67" s="77" t="n">
        <v>0</v>
      </c>
      <c r="BC67" s="77" t="n">
        <v>0</v>
      </c>
      <c r="BD67" s="77" t="n">
        <v>0</v>
      </c>
      <c r="BE67" s="77" t="n">
        <v>0</v>
      </c>
      <c r="BF67" s="77" t="str">
        <f aca="false">AQ67</f>
        <v>no data</v>
      </c>
      <c r="BG67" s="159" t="n">
        <f aca="false">BD67/24</f>
        <v>0</v>
      </c>
      <c r="BH67" s="79" t="n">
        <v>0</v>
      </c>
      <c r="BI67" s="80" t="n">
        <v>0</v>
      </c>
      <c r="BJ67" s="81" t="n">
        <v>0</v>
      </c>
      <c r="BK67" s="82" t="n">
        <v>0</v>
      </c>
      <c r="BL67" s="82" t="n">
        <v>0</v>
      </c>
      <c r="BM67" s="82" t="n">
        <v>0</v>
      </c>
      <c r="BN67" s="82" t="n">
        <v>998.4</v>
      </c>
      <c r="BO67" s="81" t="n">
        <v>50.07</v>
      </c>
      <c r="BP67" s="83" t="n">
        <v>0</v>
      </c>
      <c r="BQ67" s="78" t="n">
        <v>0</v>
      </c>
      <c r="BR67" s="78" t="n">
        <v>0</v>
      </c>
      <c r="BS67" s="84" t="n">
        <f aca="false">BR67-BQ67</f>
        <v>0</v>
      </c>
      <c r="BT67" s="77" t="n">
        <v>0</v>
      </c>
      <c r="BU67" s="77" t="n">
        <v>0</v>
      </c>
      <c r="BV67" s="98" t="n">
        <f aca="false">BU67-BT67</f>
        <v>0</v>
      </c>
      <c r="BW67" s="77" t="n">
        <f aca="false">BH67+BI67</f>
        <v>0</v>
      </c>
      <c r="BX67" s="77" t="n">
        <v>0</v>
      </c>
      <c r="BY67" s="77" t="n">
        <v>0</v>
      </c>
      <c r="CA67" s="77" t="n">
        <v>0</v>
      </c>
      <c r="CB67" s="77" t="n">
        <v>0</v>
      </c>
      <c r="CD67" s="77" t="n">
        <v>0</v>
      </c>
      <c r="CE67" s="77" t="n">
        <v>0</v>
      </c>
      <c r="CF67" s="77" t="n">
        <v>0</v>
      </c>
      <c r="CG67" s="77" t="n">
        <v>0</v>
      </c>
    </row>
    <row r="68" customFormat="false" ht="13.8" hidden="false" customHeight="false" outlineLevel="0" collapsed="false">
      <c r="A68" s="54"/>
      <c r="B68" s="55" t="n">
        <v>43528</v>
      </c>
      <c r="C68" s="56" t="n">
        <v>61.5</v>
      </c>
      <c r="D68" s="57" t="n">
        <v>0.698</v>
      </c>
      <c r="E68" s="58" t="n">
        <v>53.4</v>
      </c>
      <c r="F68" s="59" t="n">
        <v>72</v>
      </c>
      <c r="G68" s="59" t="n">
        <v>52</v>
      </c>
      <c r="H68" s="60" t="n">
        <v>0</v>
      </c>
      <c r="I68" s="60" t="n">
        <v>0</v>
      </c>
      <c r="J68" s="60" t="n">
        <v>0</v>
      </c>
      <c r="K68" s="60" t="n">
        <v>0</v>
      </c>
      <c r="L68" s="61" t="n">
        <v>0</v>
      </c>
      <c r="M68" s="61" t="n">
        <v>0</v>
      </c>
      <c r="N68" s="61" t="n">
        <v>0</v>
      </c>
      <c r="O68" s="61" t="n">
        <v>0</v>
      </c>
      <c r="P68" s="61" t="n">
        <v>0</v>
      </c>
      <c r="Q68" s="61" t="n">
        <v>0</v>
      </c>
      <c r="R68" s="61" t="n">
        <v>3713</v>
      </c>
      <c r="S68" s="62" t="n">
        <v>0</v>
      </c>
      <c r="T68" s="62" t="n">
        <v>0</v>
      </c>
      <c r="U68" s="63" t="n">
        <v>0</v>
      </c>
      <c r="V68" s="63" t="n">
        <v>0</v>
      </c>
      <c r="W68" s="60" t="n">
        <v>44</v>
      </c>
      <c r="X68" s="60" t="n">
        <v>0</v>
      </c>
      <c r="Y68" s="60" t="n">
        <v>48</v>
      </c>
      <c r="Z68" s="60" t="n">
        <v>0</v>
      </c>
      <c r="AA68" s="60" t="n">
        <v>60</v>
      </c>
      <c r="AB68" s="59" t="n">
        <v>0</v>
      </c>
      <c r="AC68" s="64" t="n">
        <v>5</v>
      </c>
      <c r="AD68" s="65" t="n">
        <f aca="false">U68-T68</f>
        <v>0</v>
      </c>
      <c r="AE68" s="59" t="n">
        <v>0</v>
      </c>
      <c r="AF68" s="66" t="str">
        <f aca="false">IF(AE68&gt;0, V68/(AE68*24),"no data")</f>
        <v>no data</v>
      </c>
      <c r="AG68" s="67" t="n">
        <f aca="false">IF(R68&gt;0,R68/24,"no data")</f>
        <v>154.708333333333</v>
      </c>
      <c r="AH68" s="66" t="str">
        <f aca="false">IF(U68&gt;0,(U68/R68),"no data")</f>
        <v>no data</v>
      </c>
      <c r="AI68" s="68" t="n">
        <f aca="false">(1440-((W68*X68)+(Y68*Z68)+(AA68*AB68))/(W68+Y68+AA68))/1440</f>
        <v>1</v>
      </c>
      <c r="AJ68" s="69" t="str">
        <f aca="false">IF(U68&gt;0,(1440-((X68*W68+AT68*AU68)+(Z68*Y68+AV68*AW68)+(AA68*AB68+AX68*AY68))/(W68+Y68+AA68))/1440,"no data")</f>
        <v>no data</v>
      </c>
      <c r="AK68" s="80" t="n">
        <v>0</v>
      </c>
      <c r="AL68" s="58" t="n">
        <v>0</v>
      </c>
      <c r="AM68" s="58" t="n">
        <f aca="false">AK68*AL68</f>
        <v>0</v>
      </c>
      <c r="AN68" s="80" t="n">
        <v>0</v>
      </c>
      <c r="AO68" s="59" t="n">
        <v>0</v>
      </c>
      <c r="AP68" s="73" t="n">
        <f aca="false">AN68*AO68</f>
        <v>0</v>
      </c>
      <c r="AQ68" s="94" t="str">
        <f aca="false">IF(U68&gt;0,((((AK68*AL68)+(AN68*AO68))/(U68*1000))*1000000),"no data")</f>
        <v>no data</v>
      </c>
      <c r="AR68" s="75" t="n">
        <f aca="false">S68/24</f>
        <v>0</v>
      </c>
      <c r="AS68" s="34"/>
      <c r="AT68" s="59" t="n">
        <v>0</v>
      </c>
      <c r="AU68" s="76" t="n">
        <v>0</v>
      </c>
      <c r="AV68" s="76" t="n">
        <v>0</v>
      </c>
      <c r="AW68" s="59" t="n">
        <v>0</v>
      </c>
      <c r="AX68" s="76" t="n">
        <v>0</v>
      </c>
      <c r="AY68" s="59" t="n">
        <v>0</v>
      </c>
      <c r="AZ68" s="59" t="n">
        <v>5</v>
      </c>
      <c r="BB68" s="77" t="n">
        <v>0</v>
      </c>
      <c r="BC68" s="77" t="n">
        <v>0</v>
      </c>
      <c r="BD68" s="77" t="n">
        <v>0</v>
      </c>
      <c r="BE68" s="77" t="n">
        <v>0</v>
      </c>
      <c r="BF68" s="77" t="str">
        <f aca="false">AQ68</f>
        <v>no data</v>
      </c>
      <c r="BG68" s="159" t="n">
        <f aca="false">BD68/24</f>
        <v>0</v>
      </c>
      <c r="BH68" s="79" t="n">
        <v>0</v>
      </c>
      <c r="BI68" s="80" t="n">
        <v>0</v>
      </c>
      <c r="BJ68" s="81" t="n">
        <v>0</v>
      </c>
      <c r="BK68" s="82" t="n">
        <v>0</v>
      </c>
      <c r="BL68" s="82" t="n">
        <v>0</v>
      </c>
      <c r="BM68" s="82" t="n">
        <v>0</v>
      </c>
      <c r="BN68" s="82" t="n">
        <v>995</v>
      </c>
      <c r="BO68" s="81" t="n">
        <v>50.03</v>
      </c>
      <c r="BP68" s="83" t="n">
        <v>0</v>
      </c>
      <c r="BQ68" s="78" t="n">
        <v>0</v>
      </c>
      <c r="BR68" s="78" t="n">
        <v>0</v>
      </c>
      <c r="BS68" s="84"/>
      <c r="BT68" s="77" t="n">
        <v>0</v>
      </c>
      <c r="BU68" s="77" t="n">
        <v>0</v>
      </c>
      <c r="BV68" s="98"/>
      <c r="BW68" s="77" t="n">
        <v>0</v>
      </c>
      <c r="BX68" s="161" t="n">
        <v>0</v>
      </c>
      <c r="BY68" s="161" t="n">
        <v>0</v>
      </c>
      <c r="CA68" s="161" t="n">
        <v>0</v>
      </c>
      <c r="CB68" s="161" t="n">
        <v>0</v>
      </c>
      <c r="CD68" s="161" t="n">
        <v>0</v>
      </c>
      <c r="CE68" s="161" t="n">
        <v>0</v>
      </c>
      <c r="CF68" s="161" t="n">
        <v>0</v>
      </c>
      <c r="CG68" s="161" t="n">
        <v>0</v>
      </c>
    </row>
    <row r="69" customFormat="false" ht="14.95" hidden="false" customHeight="true" outlineLevel="0" collapsed="false">
      <c r="A69" s="54" t="s">
        <v>94</v>
      </c>
      <c r="B69" s="55" t="n">
        <v>43529</v>
      </c>
      <c r="C69" s="103" t="n">
        <v>64</v>
      </c>
      <c r="D69" s="104" t="n">
        <v>0.626</v>
      </c>
      <c r="E69" s="105" t="n">
        <v>53.3</v>
      </c>
      <c r="F69" s="106" t="n">
        <v>84</v>
      </c>
      <c r="G69" s="106" t="n">
        <v>51</v>
      </c>
      <c r="H69" s="107" t="n">
        <v>0</v>
      </c>
      <c r="I69" s="107" t="n">
        <v>0</v>
      </c>
      <c r="J69" s="107" t="n">
        <v>0</v>
      </c>
      <c r="K69" s="107" t="n">
        <v>0</v>
      </c>
      <c r="L69" s="108" t="n">
        <v>0</v>
      </c>
      <c r="M69" s="108" t="n">
        <v>0</v>
      </c>
      <c r="N69" s="108" t="n">
        <v>0</v>
      </c>
      <c r="O69" s="108" t="n">
        <v>0</v>
      </c>
      <c r="P69" s="108" t="n">
        <v>0</v>
      </c>
      <c r="Q69" s="108" t="n">
        <v>0</v>
      </c>
      <c r="R69" s="109" t="n">
        <v>3702</v>
      </c>
      <c r="S69" s="110" t="n">
        <v>0</v>
      </c>
      <c r="T69" s="110" t="n">
        <v>0</v>
      </c>
      <c r="U69" s="111" t="n">
        <v>0</v>
      </c>
      <c r="V69" s="111" t="n">
        <v>0</v>
      </c>
      <c r="W69" s="106" t="n">
        <v>44</v>
      </c>
      <c r="X69" s="106" t="n">
        <v>0</v>
      </c>
      <c r="Y69" s="106" t="n">
        <v>48</v>
      </c>
      <c r="Z69" s="106" t="n">
        <v>0</v>
      </c>
      <c r="AA69" s="106" t="n">
        <v>60</v>
      </c>
      <c r="AB69" s="106" t="n">
        <v>0</v>
      </c>
      <c r="AC69" s="112" t="n">
        <v>5</v>
      </c>
      <c r="AD69" s="113" t="n">
        <f aca="false">U69-T69</f>
        <v>0</v>
      </c>
      <c r="AE69" s="106" t="n">
        <v>0</v>
      </c>
      <c r="AF69" s="114" t="str">
        <f aca="false">IF(AE69&gt;0, V69/(AE69*24),"no data")</f>
        <v>no data</v>
      </c>
      <c r="AG69" s="115" t="n">
        <f aca="false">IF(R69&gt;0,R69/24,"no data")</f>
        <v>154.25</v>
      </c>
      <c r="AH69" s="114" t="str">
        <f aca="false">IF(U69&gt;0,(U69/R69),"no data")</f>
        <v>no data</v>
      </c>
      <c r="AI69" s="116" t="n">
        <f aca="false">(1440-((W69*X69)+(Y69*Z69)+(AA69*AB69))/(W69+Y69+AA69))/1440</f>
        <v>1</v>
      </c>
      <c r="AJ69" s="117" t="str">
        <f aca="false">IF(U69&gt;0,(1440-((X69*W69+AT69*AU69)+(Z69*Y69+AV69*AW69)+(AA69*AB69+AX69*AY69))/(W69+Y69+AA69))/1440,"no data")</f>
        <v>no data</v>
      </c>
      <c r="AK69" s="118" t="n">
        <v>0</v>
      </c>
      <c r="AL69" s="119" t="n">
        <v>0</v>
      </c>
      <c r="AM69" s="105" t="n">
        <f aca="false">AK69*AL69</f>
        <v>0</v>
      </c>
      <c r="AN69" s="118" t="n">
        <v>0</v>
      </c>
      <c r="AO69" s="120" t="n">
        <v>0</v>
      </c>
      <c r="AP69" s="121" t="n">
        <f aca="false">AN69*AO69</f>
        <v>0</v>
      </c>
      <c r="AQ69" s="122" t="str">
        <f aca="false">IF(U69&gt;0,((((AK69*AL69)+(AN69*AO69))/(U69*1000))*1000000),"no data")</f>
        <v>no data</v>
      </c>
      <c r="AR69" s="123" t="n">
        <f aca="false">S69/24</f>
        <v>0</v>
      </c>
      <c r="AS69" s="34"/>
      <c r="AT69" s="124" t="n">
        <v>0</v>
      </c>
      <c r="AU69" s="106" t="n">
        <v>0</v>
      </c>
      <c r="AV69" s="125" t="n">
        <v>0</v>
      </c>
      <c r="AW69" s="125" t="n">
        <v>0</v>
      </c>
      <c r="AX69" s="106" t="n">
        <v>0</v>
      </c>
      <c r="AY69" s="125" t="n">
        <v>0</v>
      </c>
      <c r="AZ69" s="106" t="n">
        <v>5</v>
      </c>
      <c r="BB69" s="106" t="n">
        <v>0</v>
      </c>
      <c r="BC69" s="106" t="n">
        <v>0</v>
      </c>
      <c r="BD69" s="106" t="n">
        <v>0</v>
      </c>
      <c r="BE69" s="126" t="n">
        <v>0</v>
      </c>
      <c r="BF69" s="127" t="str">
        <f aca="false">AQ69</f>
        <v>no data</v>
      </c>
      <c r="BG69" s="128" t="n">
        <v>0</v>
      </c>
      <c r="BH69" s="129" t="n">
        <v>0</v>
      </c>
      <c r="BI69" s="130" t="n">
        <v>0</v>
      </c>
      <c r="BJ69" s="128" t="n">
        <v>0</v>
      </c>
      <c r="BK69" s="126" t="n">
        <v>0</v>
      </c>
      <c r="BL69" s="126" t="n">
        <v>0</v>
      </c>
      <c r="BM69" s="126" t="n">
        <v>0</v>
      </c>
      <c r="BN69" s="126" t="n">
        <v>995.3</v>
      </c>
      <c r="BO69" s="128" t="n">
        <v>50.06</v>
      </c>
      <c r="BP69" s="131" t="n">
        <v>0</v>
      </c>
      <c r="BQ69" s="128" t="n">
        <v>0</v>
      </c>
      <c r="BR69" s="128" t="n">
        <v>0</v>
      </c>
      <c r="BS69" s="84"/>
      <c r="BT69" s="126" t="n">
        <v>0</v>
      </c>
      <c r="BU69" s="126" t="n">
        <v>0</v>
      </c>
      <c r="BV69" s="98"/>
      <c r="BW69" s="126" t="n">
        <v>0</v>
      </c>
      <c r="BX69" s="128" t="n">
        <v>0</v>
      </c>
      <c r="BY69" s="128" t="n">
        <v>0</v>
      </c>
      <c r="CA69" s="128" t="n">
        <v>0</v>
      </c>
      <c r="CB69" s="128" t="n">
        <v>0</v>
      </c>
      <c r="CD69" s="128" t="n">
        <v>0</v>
      </c>
      <c r="CE69" s="128" t="n">
        <v>0</v>
      </c>
      <c r="CF69" s="128" t="n">
        <v>0</v>
      </c>
      <c r="CG69" s="128" t="n">
        <v>0</v>
      </c>
    </row>
    <row r="70" customFormat="false" ht="13.8" hidden="false" customHeight="false" outlineLevel="0" collapsed="false">
      <c r="A70" s="54"/>
      <c r="B70" s="55" t="n">
        <v>43530</v>
      </c>
      <c r="C70" s="103" t="n">
        <v>65.5</v>
      </c>
      <c r="D70" s="132" t="n">
        <v>0.599</v>
      </c>
      <c r="E70" s="105" t="n">
        <v>54</v>
      </c>
      <c r="F70" s="106" t="n">
        <v>84</v>
      </c>
      <c r="G70" s="106" t="n">
        <v>54</v>
      </c>
      <c r="H70" s="107" t="n">
        <v>0</v>
      </c>
      <c r="I70" s="107" t="n">
        <v>0</v>
      </c>
      <c r="J70" s="107" t="n">
        <v>0</v>
      </c>
      <c r="K70" s="107" t="n">
        <v>0</v>
      </c>
      <c r="L70" s="108" t="n">
        <v>0</v>
      </c>
      <c r="M70" s="108" t="n">
        <v>0</v>
      </c>
      <c r="N70" s="108" t="n">
        <v>0</v>
      </c>
      <c r="O70" s="108" t="n">
        <v>0</v>
      </c>
      <c r="P70" s="108" t="n">
        <v>0</v>
      </c>
      <c r="Q70" s="108" t="n">
        <v>0</v>
      </c>
      <c r="R70" s="109" t="n">
        <v>3693</v>
      </c>
      <c r="S70" s="110" t="n">
        <v>0</v>
      </c>
      <c r="T70" s="110" t="n">
        <v>0</v>
      </c>
      <c r="U70" s="111" t="n">
        <v>0</v>
      </c>
      <c r="V70" s="111" t="n">
        <v>0</v>
      </c>
      <c r="W70" s="106" t="n">
        <v>44</v>
      </c>
      <c r="X70" s="106" t="n">
        <v>0</v>
      </c>
      <c r="Y70" s="106" t="n">
        <v>48</v>
      </c>
      <c r="Z70" s="106" t="n">
        <v>0</v>
      </c>
      <c r="AA70" s="106" t="n">
        <v>60</v>
      </c>
      <c r="AB70" s="106" t="n">
        <v>0</v>
      </c>
      <c r="AC70" s="112" t="n">
        <v>5</v>
      </c>
      <c r="AD70" s="113" t="n">
        <f aca="false">U70-T70</f>
        <v>0</v>
      </c>
      <c r="AE70" s="106" t="n">
        <v>0</v>
      </c>
      <c r="AF70" s="114" t="str">
        <f aca="false">IF(AE70&gt;0, V70/(AE70*24),"no data")</f>
        <v>no data</v>
      </c>
      <c r="AG70" s="115" t="n">
        <f aca="false">IF(R70&gt;0,R70/24,"no data")</f>
        <v>153.875</v>
      </c>
      <c r="AH70" s="114" t="str">
        <f aca="false">IF(U70&gt;0,(U70/R70),"no data")</f>
        <v>no data</v>
      </c>
      <c r="AI70" s="116" t="n">
        <f aca="false">(1440-((W70*X70)+(Y70*Z70)+(AA70*AB70))/(W70+Y70+AA70))/1440</f>
        <v>1</v>
      </c>
      <c r="AJ70" s="117" t="str">
        <f aca="false">IF(U70&gt;0,(1440-((X70*W70+AT70*AU70)+(Z70*Y70+AV70*AW70)+(AA70*AB70+AX70*AY70))/(W70+Y70+AA70))/1440,"no data")</f>
        <v>no data</v>
      </c>
      <c r="AK70" s="118" t="n">
        <v>0</v>
      </c>
      <c r="AL70" s="119" t="n">
        <v>0</v>
      </c>
      <c r="AM70" s="105" t="n">
        <f aca="false">AK70*AL70</f>
        <v>0</v>
      </c>
      <c r="AN70" s="118" t="n">
        <v>0</v>
      </c>
      <c r="AO70" s="120" t="n">
        <v>0</v>
      </c>
      <c r="AP70" s="121" t="n">
        <f aca="false">AN70*AO70</f>
        <v>0</v>
      </c>
      <c r="AQ70" s="122" t="str">
        <f aca="false">IF(U70&gt;0,((((AK70*AL70)+(AN70*AO70))/(U70*1000))*1000000),"no data")</f>
        <v>no data</v>
      </c>
      <c r="AR70" s="123" t="n">
        <v>0</v>
      </c>
      <c r="AS70" s="34"/>
      <c r="AT70" s="124" t="n">
        <v>0</v>
      </c>
      <c r="AU70" s="106" t="n">
        <v>0</v>
      </c>
      <c r="AV70" s="125" t="n">
        <v>0</v>
      </c>
      <c r="AW70" s="125" t="n">
        <v>0</v>
      </c>
      <c r="AX70" s="106" t="n">
        <v>0</v>
      </c>
      <c r="AY70" s="125" t="n">
        <v>0</v>
      </c>
      <c r="AZ70" s="106" t="n">
        <v>5</v>
      </c>
      <c r="BB70" s="106" t="n">
        <v>0</v>
      </c>
      <c r="BC70" s="106" t="n">
        <v>0</v>
      </c>
      <c r="BD70" s="106" t="n">
        <v>0</v>
      </c>
      <c r="BE70" s="126" t="n">
        <v>0</v>
      </c>
      <c r="BF70" s="127" t="str">
        <f aca="false">AQ70</f>
        <v>no data</v>
      </c>
      <c r="BG70" s="128" t="n">
        <v>0</v>
      </c>
      <c r="BH70" s="129" t="n">
        <v>0</v>
      </c>
      <c r="BI70" s="130" t="n">
        <v>0</v>
      </c>
      <c r="BJ70" s="128" t="n">
        <v>0</v>
      </c>
      <c r="BK70" s="126" t="n">
        <v>0</v>
      </c>
      <c r="BL70" s="126" t="n">
        <v>0</v>
      </c>
      <c r="BM70" s="126" t="n">
        <v>0</v>
      </c>
      <c r="BN70" s="126" t="n">
        <v>995.8</v>
      </c>
      <c r="BO70" s="126" t="n">
        <v>50.05</v>
      </c>
      <c r="BP70" s="131" t="n">
        <v>0</v>
      </c>
      <c r="BQ70" s="128" t="n">
        <v>0</v>
      </c>
      <c r="BR70" s="128" t="n">
        <v>0</v>
      </c>
      <c r="BS70" s="84"/>
      <c r="BT70" s="126" t="n">
        <v>0</v>
      </c>
      <c r="BU70" s="126" t="n">
        <v>0</v>
      </c>
      <c r="BV70" s="98"/>
      <c r="BW70" s="126" t="n">
        <v>0</v>
      </c>
      <c r="BX70" s="128" t="n">
        <v>0</v>
      </c>
      <c r="BY70" s="128" t="n">
        <v>0</v>
      </c>
      <c r="CA70" s="128" t="n">
        <v>0</v>
      </c>
      <c r="CB70" s="128" t="n">
        <v>0</v>
      </c>
      <c r="CD70" s="128" t="n">
        <v>0</v>
      </c>
      <c r="CE70" s="128" t="n">
        <v>0</v>
      </c>
      <c r="CF70" s="128" t="n">
        <v>0</v>
      </c>
      <c r="CG70" s="128" t="n">
        <v>0</v>
      </c>
    </row>
    <row r="71" customFormat="false" ht="13.8" hidden="false" customHeight="false" outlineLevel="0" collapsed="false">
      <c r="A71" s="54"/>
      <c r="B71" s="55" t="n">
        <v>43531</v>
      </c>
      <c r="C71" s="103" t="n">
        <v>67.3</v>
      </c>
      <c r="D71" s="132" t="n">
        <v>0.589</v>
      </c>
      <c r="E71" s="105" t="n">
        <v>54.5</v>
      </c>
      <c r="F71" s="106" t="n">
        <v>81</v>
      </c>
      <c r="G71" s="106" t="n">
        <v>58</v>
      </c>
      <c r="H71" s="107" t="n">
        <v>0</v>
      </c>
      <c r="I71" s="107" t="n">
        <v>0</v>
      </c>
      <c r="J71" s="107" t="n">
        <v>0</v>
      </c>
      <c r="K71" s="107" t="n">
        <v>0</v>
      </c>
      <c r="L71" s="108" t="n">
        <v>0</v>
      </c>
      <c r="M71" s="108" t="n">
        <v>0</v>
      </c>
      <c r="N71" s="108" t="n">
        <v>0</v>
      </c>
      <c r="O71" s="108" t="n">
        <v>0</v>
      </c>
      <c r="P71" s="108" t="n">
        <v>0</v>
      </c>
      <c r="Q71" s="108" t="n">
        <v>0</v>
      </c>
      <c r="R71" s="109" t="n">
        <v>3687</v>
      </c>
      <c r="S71" s="110" t="n">
        <v>0</v>
      </c>
      <c r="T71" s="110" t="n">
        <v>0</v>
      </c>
      <c r="U71" s="111" t="n">
        <v>0</v>
      </c>
      <c r="V71" s="111" t="n">
        <v>0</v>
      </c>
      <c r="W71" s="106" t="n">
        <v>44</v>
      </c>
      <c r="X71" s="106" t="n">
        <v>0</v>
      </c>
      <c r="Y71" s="106" t="n">
        <v>48</v>
      </c>
      <c r="Z71" s="106" t="n">
        <v>0</v>
      </c>
      <c r="AA71" s="106" t="n">
        <v>60</v>
      </c>
      <c r="AB71" s="106" t="n">
        <v>0</v>
      </c>
      <c r="AC71" s="112" t="n">
        <v>4</v>
      </c>
      <c r="AD71" s="113" t="n">
        <f aca="false">U71-T71</f>
        <v>0</v>
      </c>
      <c r="AE71" s="106" t="n">
        <v>0</v>
      </c>
      <c r="AF71" s="114" t="str">
        <f aca="false">IF(AE71&gt;0, V71/(AE71*24),"no data")</f>
        <v>no data</v>
      </c>
      <c r="AG71" s="115" t="n">
        <f aca="false">IF(R71&gt;0,R71/24,"no data")</f>
        <v>153.625</v>
      </c>
      <c r="AH71" s="114" t="str">
        <f aca="false">IF(U71&gt;0,(U71/R71),"no data")</f>
        <v>no data</v>
      </c>
      <c r="AI71" s="116" t="n">
        <f aca="false">(1440-((W71*X71)+(Y71*Z71)+(AA71*AB71))/(W71+Y71+AA71))/1440</f>
        <v>1</v>
      </c>
      <c r="AJ71" s="117" t="str">
        <f aca="false">IF(U71&gt;0,(1440-((X71*W71+AT71*AU71)+(Z71*Y71+AV71*AW71)+(AA71*AB71+AX71*AY71))/(W71+Y71+AA71))/1440,"no data")</f>
        <v>no data</v>
      </c>
      <c r="AK71" s="118" t="n">
        <v>0</v>
      </c>
      <c r="AL71" s="119" t="n">
        <v>0</v>
      </c>
      <c r="AM71" s="105" t="n">
        <f aca="false">AK71*AL71</f>
        <v>0</v>
      </c>
      <c r="AN71" s="118" t="n">
        <v>0</v>
      </c>
      <c r="AO71" s="120" t="n">
        <v>0</v>
      </c>
      <c r="AP71" s="121" t="n">
        <f aca="false">AN71*AO71</f>
        <v>0</v>
      </c>
      <c r="AQ71" s="122" t="str">
        <f aca="false">IF(U71&gt;0,((((AK71*AL71)+(AN71*AO71))/(U71*1000))*1000000),"no data")</f>
        <v>no data</v>
      </c>
      <c r="AR71" s="123" t="n">
        <f aca="false">S71/24</f>
        <v>0</v>
      </c>
      <c r="AS71" s="34"/>
      <c r="AT71" s="133" t="n">
        <v>0</v>
      </c>
      <c r="AU71" s="106" t="n">
        <v>0</v>
      </c>
      <c r="AV71" s="125" t="n">
        <v>0</v>
      </c>
      <c r="AW71" s="125" t="n">
        <v>0</v>
      </c>
      <c r="AX71" s="106" t="n">
        <v>0</v>
      </c>
      <c r="AY71" s="125" t="n">
        <v>0</v>
      </c>
      <c r="AZ71" s="106" t="n">
        <v>4</v>
      </c>
      <c r="BB71" s="106" t="n">
        <v>0</v>
      </c>
      <c r="BC71" s="106" t="n">
        <v>0</v>
      </c>
      <c r="BD71" s="106" t="n">
        <v>0</v>
      </c>
      <c r="BE71" s="126" t="n">
        <v>0</v>
      </c>
      <c r="BF71" s="127" t="str">
        <f aca="false">AQ71</f>
        <v>no data</v>
      </c>
      <c r="BG71" s="128" t="n">
        <v>0</v>
      </c>
      <c r="BH71" s="129" t="n">
        <v>0</v>
      </c>
      <c r="BI71" s="130" t="n">
        <v>0</v>
      </c>
      <c r="BJ71" s="128" t="n">
        <v>0</v>
      </c>
      <c r="BK71" s="126" t="n">
        <v>0</v>
      </c>
      <c r="BL71" s="126" t="n">
        <v>0</v>
      </c>
      <c r="BM71" s="126" t="n">
        <v>0</v>
      </c>
      <c r="BN71" s="126" t="n">
        <v>995.5</v>
      </c>
      <c r="BO71" s="126" t="n">
        <v>50.1</v>
      </c>
      <c r="BP71" s="131" t="n">
        <v>0</v>
      </c>
      <c r="BQ71" s="128" t="n">
        <v>0</v>
      </c>
      <c r="BR71" s="128" t="n">
        <v>0</v>
      </c>
      <c r="BS71" s="84"/>
      <c r="BT71" s="126" t="n">
        <v>0</v>
      </c>
      <c r="BU71" s="126" t="n">
        <v>0</v>
      </c>
      <c r="BV71" s="98"/>
      <c r="BW71" s="126" t="n">
        <v>0</v>
      </c>
      <c r="BX71" s="128" t="n">
        <v>0</v>
      </c>
      <c r="BY71" s="128" t="n">
        <v>0</v>
      </c>
      <c r="CA71" s="128" t="n">
        <v>0</v>
      </c>
      <c r="CB71" s="128" t="n">
        <v>0</v>
      </c>
      <c r="CD71" s="128" t="n">
        <v>0</v>
      </c>
      <c r="CE71" s="128" t="n">
        <v>0</v>
      </c>
      <c r="CF71" s="128" t="n">
        <v>0</v>
      </c>
      <c r="CG71" s="128" t="n">
        <v>0</v>
      </c>
    </row>
    <row r="72" customFormat="false" ht="13.8" hidden="false" customHeight="false" outlineLevel="0" collapsed="false">
      <c r="A72" s="54"/>
      <c r="B72" s="55" t="n">
        <v>43532</v>
      </c>
      <c r="C72" s="103" t="n">
        <v>62.5</v>
      </c>
      <c r="D72" s="132" t="n">
        <v>0.687</v>
      </c>
      <c r="E72" s="105" t="n">
        <v>55.5</v>
      </c>
      <c r="F72" s="106" t="n">
        <v>73</v>
      </c>
      <c r="G72" s="106" t="n">
        <v>58</v>
      </c>
      <c r="H72" s="107" t="n">
        <v>0</v>
      </c>
      <c r="I72" s="107" t="n">
        <v>0</v>
      </c>
      <c r="J72" s="107" t="n">
        <v>0</v>
      </c>
      <c r="K72" s="107" t="n">
        <v>0</v>
      </c>
      <c r="L72" s="108" t="n">
        <v>0</v>
      </c>
      <c r="M72" s="108" t="n">
        <v>0</v>
      </c>
      <c r="N72" s="108" t="n">
        <v>0</v>
      </c>
      <c r="O72" s="108" t="n">
        <v>0</v>
      </c>
      <c r="P72" s="108" t="n">
        <v>0</v>
      </c>
      <c r="Q72" s="108" t="n">
        <v>0</v>
      </c>
      <c r="R72" s="109" t="n">
        <v>3715</v>
      </c>
      <c r="S72" s="110" t="n">
        <v>0</v>
      </c>
      <c r="T72" s="110" t="n">
        <v>0</v>
      </c>
      <c r="U72" s="111" t="n">
        <v>0</v>
      </c>
      <c r="V72" s="111" t="n">
        <v>0</v>
      </c>
      <c r="W72" s="106" t="n">
        <v>44</v>
      </c>
      <c r="X72" s="106" t="n">
        <v>0</v>
      </c>
      <c r="Y72" s="106" t="n">
        <v>48</v>
      </c>
      <c r="Z72" s="106" t="n">
        <v>0</v>
      </c>
      <c r="AA72" s="106" t="n">
        <v>60</v>
      </c>
      <c r="AB72" s="106" t="n">
        <v>0</v>
      </c>
      <c r="AC72" s="112" t="n">
        <v>4</v>
      </c>
      <c r="AD72" s="110" t="n">
        <v>0</v>
      </c>
      <c r="AE72" s="106" t="n">
        <v>0</v>
      </c>
      <c r="AF72" s="114" t="str">
        <f aca="false">IF(AE72&gt;0, V72/(AE72*24),"no data")</f>
        <v>no data</v>
      </c>
      <c r="AG72" s="115" t="n">
        <f aca="false">IF(R72&gt;0,R72/24,"no data")</f>
        <v>154.791666666667</v>
      </c>
      <c r="AH72" s="114" t="str">
        <f aca="false">IF(U72&gt;0,(U72/R72),"no data")</f>
        <v>no data</v>
      </c>
      <c r="AI72" s="116" t="n">
        <f aca="false">(1440-((W72*X72)+(Y72*Z72)+(AA72*AB72))/(W72+Y72+AA72))/1440</f>
        <v>1</v>
      </c>
      <c r="AJ72" s="117" t="str">
        <f aca="false">IF(U72&gt;0,(1440-((X72*W72+AT72*AU72)+(Z72*Y72+AV72*AW72)+(AA72*AB72+AX72*AY72))/(W72+Y72+AA72))/1440,"no data")</f>
        <v>no data</v>
      </c>
      <c r="AK72" s="118" t="n">
        <v>0</v>
      </c>
      <c r="AL72" s="119" t="n">
        <v>0</v>
      </c>
      <c r="AM72" s="105" t="n">
        <f aca="false">AK72*AL72</f>
        <v>0</v>
      </c>
      <c r="AN72" s="118" t="n">
        <v>0</v>
      </c>
      <c r="AO72" s="120" t="n">
        <v>0</v>
      </c>
      <c r="AP72" s="121" t="n">
        <f aca="false">AN72*AO72</f>
        <v>0</v>
      </c>
      <c r="AQ72" s="122" t="str">
        <f aca="false">IF(U72&gt;0,((((AK72*AL72)+(AN72*AO72))/(U72*1000))*1000000),"no data")</f>
        <v>no data</v>
      </c>
      <c r="AR72" s="123" t="n">
        <f aca="false">S72/24</f>
        <v>0</v>
      </c>
      <c r="AS72" s="34"/>
      <c r="AT72" s="106" t="n">
        <v>0</v>
      </c>
      <c r="AU72" s="125" t="n">
        <v>0</v>
      </c>
      <c r="AV72" s="125" t="n">
        <v>0</v>
      </c>
      <c r="AW72" s="106" t="n">
        <v>0</v>
      </c>
      <c r="AX72" s="125" t="n">
        <v>0</v>
      </c>
      <c r="AY72" s="106" t="n">
        <v>0</v>
      </c>
      <c r="AZ72" s="106" t="n">
        <v>4</v>
      </c>
      <c r="BB72" s="126" t="n">
        <v>0</v>
      </c>
      <c r="BC72" s="126" t="n">
        <v>0</v>
      </c>
      <c r="BD72" s="135" t="n">
        <v>0</v>
      </c>
      <c r="BE72" s="126" t="n">
        <v>0</v>
      </c>
      <c r="BF72" s="127" t="str">
        <f aca="false">AQ72</f>
        <v>no data</v>
      </c>
      <c r="BG72" s="128" t="n">
        <v>0</v>
      </c>
      <c r="BH72" s="129" t="n">
        <v>0</v>
      </c>
      <c r="BI72" s="130" t="n">
        <v>0</v>
      </c>
      <c r="BJ72" s="128" t="n">
        <v>0</v>
      </c>
      <c r="BK72" s="126" t="n">
        <v>0</v>
      </c>
      <c r="BL72" s="126" t="n">
        <v>0</v>
      </c>
      <c r="BM72" s="126" t="n">
        <v>0</v>
      </c>
      <c r="BN72" s="126" t="n">
        <v>1000</v>
      </c>
      <c r="BO72" s="126" t="n">
        <v>50.1</v>
      </c>
      <c r="BP72" s="131" t="n">
        <v>0</v>
      </c>
      <c r="BQ72" s="128" t="n">
        <v>0</v>
      </c>
      <c r="BR72" s="128" t="n">
        <v>0</v>
      </c>
      <c r="BS72" s="84"/>
      <c r="BT72" s="126" t="n">
        <v>0</v>
      </c>
      <c r="BU72" s="126" t="n">
        <v>0</v>
      </c>
      <c r="BV72" s="98"/>
      <c r="BW72" s="126" t="n">
        <v>0</v>
      </c>
      <c r="BX72" s="128" t="n">
        <v>0</v>
      </c>
      <c r="BY72" s="128" t="n">
        <v>0</v>
      </c>
      <c r="CA72" s="128" t="n">
        <v>0</v>
      </c>
      <c r="CB72" s="128" t="n">
        <v>0</v>
      </c>
      <c r="CD72" s="128" t="n">
        <v>0</v>
      </c>
      <c r="CE72" s="128" t="n">
        <v>0</v>
      </c>
      <c r="CF72" s="128" t="n">
        <v>0</v>
      </c>
      <c r="CG72" s="128" t="n">
        <v>0</v>
      </c>
    </row>
    <row r="73" customFormat="false" ht="13.8" hidden="false" customHeight="false" outlineLevel="0" collapsed="false">
      <c r="A73" s="54"/>
      <c r="B73" s="55" t="n">
        <v>43533</v>
      </c>
      <c r="C73" s="103" t="n">
        <v>65.4</v>
      </c>
      <c r="D73" s="132" t="n">
        <v>0.605</v>
      </c>
      <c r="E73" s="105" t="n">
        <v>53.8</v>
      </c>
      <c r="F73" s="106" t="n">
        <v>84</v>
      </c>
      <c r="G73" s="106" t="n">
        <v>54</v>
      </c>
      <c r="H73" s="107" t="n">
        <v>0</v>
      </c>
      <c r="I73" s="107" t="n">
        <v>0</v>
      </c>
      <c r="J73" s="107" t="n">
        <v>0</v>
      </c>
      <c r="K73" s="107" t="n">
        <v>0</v>
      </c>
      <c r="L73" s="108" t="n">
        <v>0</v>
      </c>
      <c r="M73" s="108" t="n">
        <v>0</v>
      </c>
      <c r="N73" s="108" t="n">
        <v>0</v>
      </c>
      <c r="O73" s="108" t="n">
        <v>0</v>
      </c>
      <c r="P73" s="108" t="n">
        <v>0</v>
      </c>
      <c r="Q73" s="108" t="n">
        <v>0</v>
      </c>
      <c r="R73" s="109" t="n">
        <v>3689</v>
      </c>
      <c r="S73" s="110" t="n">
        <v>0</v>
      </c>
      <c r="T73" s="110" t="n">
        <v>0</v>
      </c>
      <c r="U73" s="111" t="n">
        <v>0</v>
      </c>
      <c r="V73" s="111" t="n">
        <v>0</v>
      </c>
      <c r="W73" s="106" t="n">
        <v>44</v>
      </c>
      <c r="X73" s="106" t="n">
        <v>0</v>
      </c>
      <c r="Y73" s="106" t="n">
        <v>48</v>
      </c>
      <c r="Z73" s="106" t="n">
        <v>0</v>
      </c>
      <c r="AA73" s="106" t="n">
        <v>60</v>
      </c>
      <c r="AB73" s="106" t="n">
        <v>0</v>
      </c>
      <c r="AC73" s="112" t="n">
        <v>4</v>
      </c>
      <c r="AD73" s="110" t="n">
        <v>0</v>
      </c>
      <c r="AE73" s="106" t="n">
        <v>0</v>
      </c>
      <c r="AF73" s="114" t="str">
        <f aca="false">IF(AE73&gt;0, V73/(AE73*24),"no data")</f>
        <v>no data</v>
      </c>
      <c r="AG73" s="115" t="n">
        <f aca="false">IF(R73&gt;0,R73/24,"no data")</f>
        <v>153.708333333333</v>
      </c>
      <c r="AH73" s="114" t="str">
        <f aca="false">IF(U73&gt;0,(U73/R73),"no data")</f>
        <v>no data</v>
      </c>
      <c r="AI73" s="116" t="n">
        <f aca="false">(1440-((W73*X73)+(Y73*Z73)+(AA73*AB73))/(W73+Y73+AA73))/1440</f>
        <v>1</v>
      </c>
      <c r="AJ73" s="117" t="str">
        <f aca="false">IF(U73&gt;0,(1440-((X73*W73+AT73*AU73)+(Z73*Y73+AV73*AW73)+(AA73*AB73+AX73*AY73))/(W73+Y73+AA73))/1440,"no data")</f>
        <v>no data</v>
      </c>
      <c r="AK73" s="118" t="n">
        <v>0</v>
      </c>
      <c r="AL73" s="119" t="n">
        <v>0</v>
      </c>
      <c r="AM73" s="105" t="n">
        <f aca="false">AK73*AL73</f>
        <v>0</v>
      </c>
      <c r="AN73" s="118" t="n">
        <v>0</v>
      </c>
      <c r="AO73" s="120" t="n">
        <v>0</v>
      </c>
      <c r="AP73" s="121" t="n">
        <f aca="false">AN73*AO73</f>
        <v>0</v>
      </c>
      <c r="AQ73" s="122" t="str">
        <f aca="false">IF(U73&gt;0,((((AK73*AL73)+(AN73*AO73))/(U73*1000))*1000000),"no data")</f>
        <v>no data</v>
      </c>
      <c r="AR73" s="123" t="n">
        <f aca="false">S73/24</f>
        <v>0</v>
      </c>
      <c r="AS73" s="34"/>
      <c r="AT73" s="106" t="n">
        <v>0</v>
      </c>
      <c r="AU73" s="125" t="n">
        <v>0</v>
      </c>
      <c r="AV73" s="125" t="n">
        <v>0</v>
      </c>
      <c r="AW73" s="106" t="n">
        <v>0</v>
      </c>
      <c r="AX73" s="125" t="n">
        <v>0</v>
      </c>
      <c r="AY73" s="106" t="n">
        <v>0</v>
      </c>
      <c r="AZ73" s="106" t="n">
        <v>4</v>
      </c>
      <c r="BB73" s="126" t="n">
        <v>0</v>
      </c>
      <c r="BC73" s="126" t="n">
        <v>0</v>
      </c>
      <c r="BD73" s="135" t="n">
        <v>0</v>
      </c>
      <c r="BE73" s="126" t="n">
        <v>0</v>
      </c>
      <c r="BF73" s="127" t="str">
        <f aca="false">AQ73</f>
        <v>no data</v>
      </c>
      <c r="BG73" s="128" t="n">
        <v>0</v>
      </c>
      <c r="BH73" s="129" t="n">
        <v>0</v>
      </c>
      <c r="BI73" s="130" t="n">
        <v>0</v>
      </c>
      <c r="BJ73" s="128" t="n">
        <v>0</v>
      </c>
      <c r="BK73" s="126" t="n">
        <v>0</v>
      </c>
      <c r="BL73" s="126" t="n">
        <v>0</v>
      </c>
      <c r="BM73" s="126" t="n">
        <v>0</v>
      </c>
      <c r="BN73" s="126" t="n">
        <v>1000</v>
      </c>
      <c r="BO73" s="126" t="n">
        <v>50.08</v>
      </c>
      <c r="BP73" s="131" t="n">
        <v>0</v>
      </c>
      <c r="BQ73" s="128" t="n">
        <v>0</v>
      </c>
      <c r="BR73" s="128" t="n">
        <v>0</v>
      </c>
      <c r="BS73" s="84"/>
      <c r="BT73" s="126" t="n">
        <v>0</v>
      </c>
      <c r="BU73" s="126" t="n">
        <v>0</v>
      </c>
      <c r="BV73" s="98"/>
      <c r="BW73" s="126" t="n">
        <v>0</v>
      </c>
      <c r="BX73" s="128" t="n">
        <v>0</v>
      </c>
      <c r="BY73" s="128" t="n">
        <v>0</v>
      </c>
      <c r="CA73" s="128" t="n">
        <v>0</v>
      </c>
      <c r="CB73" s="128" t="n">
        <v>0</v>
      </c>
      <c r="CD73" s="128" t="n">
        <v>0</v>
      </c>
      <c r="CE73" s="128" t="n">
        <v>0</v>
      </c>
      <c r="CF73" s="128" t="n">
        <v>0</v>
      </c>
      <c r="CG73" s="128" t="n">
        <v>0</v>
      </c>
    </row>
    <row r="74" customFormat="false" ht="13.8" hidden="false" customHeight="false" outlineLevel="0" collapsed="false">
      <c r="A74" s="54"/>
      <c r="B74" s="55" t="n">
        <v>43534</v>
      </c>
      <c r="C74" s="103" t="n">
        <v>67.1</v>
      </c>
      <c r="D74" s="132" t="n">
        <v>0.578</v>
      </c>
      <c r="E74" s="105" t="n">
        <v>54.7</v>
      </c>
      <c r="F74" s="106" t="n">
        <v>83</v>
      </c>
      <c r="G74" s="106" t="n">
        <v>55</v>
      </c>
      <c r="H74" s="106" t="n">
        <v>0</v>
      </c>
      <c r="I74" s="106" t="n">
        <v>0</v>
      </c>
      <c r="J74" s="106" t="n">
        <v>0</v>
      </c>
      <c r="K74" s="106" t="n">
        <v>0</v>
      </c>
      <c r="L74" s="108" t="n">
        <v>0</v>
      </c>
      <c r="M74" s="108" t="n">
        <v>0</v>
      </c>
      <c r="N74" s="108" t="n">
        <v>0</v>
      </c>
      <c r="O74" s="108" t="n">
        <v>0</v>
      </c>
      <c r="P74" s="108" t="n">
        <v>0</v>
      </c>
      <c r="Q74" s="108" t="n">
        <v>0</v>
      </c>
      <c r="R74" s="109" t="n">
        <v>3682</v>
      </c>
      <c r="S74" s="110" t="n">
        <v>0</v>
      </c>
      <c r="T74" s="110" t="n">
        <v>0</v>
      </c>
      <c r="U74" s="111" t="n">
        <v>0</v>
      </c>
      <c r="V74" s="111" t="n">
        <v>0</v>
      </c>
      <c r="W74" s="106" t="n">
        <v>44</v>
      </c>
      <c r="X74" s="106" t="n">
        <v>0</v>
      </c>
      <c r="Y74" s="106" t="n">
        <v>48</v>
      </c>
      <c r="Z74" s="106" t="n">
        <v>0</v>
      </c>
      <c r="AA74" s="106" t="n">
        <v>60</v>
      </c>
      <c r="AB74" s="106" t="n">
        <v>0</v>
      </c>
      <c r="AC74" s="112" t="n">
        <v>4</v>
      </c>
      <c r="AD74" s="113" t="n">
        <f aca="false">U74-T74</f>
        <v>0</v>
      </c>
      <c r="AE74" s="106" t="n">
        <v>0</v>
      </c>
      <c r="AF74" s="114" t="str">
        <f aca="false">IF(AE74&gt;0, V74/(AE74*24),"no data")</f>
        <v>no data</v>
      </c>
      <c r="AG74" s="115" t="n">
        <f aca="false">IF(R74&gt;0,R74/24,"no data")</f>
        <v>153.416666666667</v>
      </c>
      <c r="AH74" s="114" t="str">
        <f aca="false">IF(U74&gt;0,(U74/R74),"no data")</f>
        <v>no data</v>
      </c>
      <c r="AI74" s="116" t="n">
        <f aca="false">(1440-((W74*X74)+(Y74*Z74)+(AA74*AB74))/(W74+Y74+AA74))/1440</f>
        <v>1</v>
      </c>
      <c r="AJ74" s="117" t="str">
        <f aca="false">IF(U74&gt;0,(1440-((X74*W74+AT74*AU74)+(Z74*Y74+AV74*AW74)+(AA74*AB74+AX74*AY74))/(W74+Y74+AA74))/1440,"no data")</f>
        <v>no data</v>
      </c>
      <c r="AK74" s="118" t="n">
        <v>0</v>
      </c>
      <c r="AL74" s="119" t="n">
        <v>0</v>
      </c>
      <c r="AM74" s="105" t="n">
        <f aca="false">AK74*AL74</f>
        <v>0</v>
      </c>
      <c r="AN74" s="118" t="n">
        <v>0</v>
      </c>
      <c r="AO74" s="120" t="n">
        <v>0</v>
      </c>
      <c r="AP74" s="121" t="n">
        <f aca="false">AN74*AO74</f>
        <v>0</v>
      </c>
      <c r="AQ74" s="122" t="str">
        <f aca="false">IF(U74&gt;0,((((AK74*AL74)+(AN74*AO74))/(U74*1000))*1000000),"no data")</f>
        <v>no data</v>
      </c>
      <c r="AR74" s="123" t="n">
        <f aca="false">S74/24</f>
        <v>0</v>
      </c>
      <c r="AS74" s="34"/>
      <c r="AT74" s="106" t="n">
        <v>0</v>
      </c>
      <c r="AU74" s="106" t="n">
        <v>0</v>
      </c>
      <c r="AV74" s="106" t="n">
        <v>0</v>
      </c>
      <c r="AW74" s="106" t="n">
        <v>0</v>
      </c>
      <c r="AX74" s="106" t="n">
        <v>0</v>
      </c>
      <c r="AY74" s="106" t="n">
        <v>0</v>
      </c>
      <c r="AZ74" s="106" t="n">
        <v>4</v>
      </c>
      <c r="BB74" s="126" t="n">
        <v>0</v>
      </c>
      <c r="BC74" s="126" t="n">
        <v>0</v>
      </c>
      <c r="BD74" s="126" t="n">
        <v>0</v>
      </c>
      <c r="BE74" s="126" t="n">
        <v>0</v>
      </c>
      <c r="BF74" s="128" t="str">
        <f aca="false">AQ74</f>
        <v>no data</v>
      </c>
      <c r="BG74" s="128" t="n">
        <v>0</v>
      </c>
      <c r="BH74" s="129" t="n">
        <v>0</v>
      </c>
      <c r="BI74" s="130" t="n">
        <v>0</v>
      </c>
      <c r="BJ74" s="128" t="n">
        <v>0</v>
      </c>
      <c r="BK74" s="126" t="n">
        <v>0</v>
      </c>
      <c r="BL74" s="126" t="n">
        <v>0</v>
      </c>
      <c r="BM74" s="126" t="n">
        <v>0</v>
      </c>
      <c r="BN74" s="126" t="n">
        <v>997</v>
      </c>
      <c r="BO74" s="126" t="n">
        <v>50.06</v>
      </c>
      <c r="BP74" s="131" t="n">
        <v>0</v>
      </c>
      <c r="BQ74" s="128" t="n">
        <v>0</v>
      </c>
      <c r="BR74" s="128" t="n">
        <v>0</v>
      </c>
      <c r="BS74" s="84"/>
      <c r="BT74" s="126" t="n">
        <v>0</v>
      </c>
      <c r="BU74" s="126" t="n">
        <v>0</v>
      </c>
      <c r="BV74" s="98"/>
      <c r="BW74" s="126" t="n">
        <v>0</v>
      </c>
      <c r="BX74" s="128" t="n">
        <v>0</v>
      </c>
      <c r="BY74" s="128" t="n">
        <v>0</v>
      </c>
      <c r="CA74" s="128" t="n">
        <v>0</v>
      </c>
      <c r="CB74" s="128" t="n">
        <v>0</v>
      </c>
      <c r="CD74" s="128" t="n">
        <v>0</v>
      </c>
      <c r="CE74" s="128" t="n">
        <v>0</v>
      </c>
      <c r="CF74" s="128" t="n">
        <v>0</v>
      </c>
      <c r="CG74" s="128" t="n">
        <v>0</v>
      </c>
    </row>
    <row r="75" customFormat="false" ht="13.8" hidden="false" customHeight="false" outlineLevel="0" collapsed="false">
      <c r="A75" s="54"/>
      <c r="B75" s="55" t="n">
        <v>43535</v>
      </c>
      <c r="C75" s="103" t="n">
        <v>62.42</v>
      </c>
      <c r="D75" s="132" t="n">
        <v>0.7198</v>
      </c>
      <c r="E75" s="105" t="n">
        <v>55.77</v>
      </c>
      <c r="F75" s="106" t="n">
        <v>75</v>
      </c>
      <c r="G75" s="106" t="n">
        <v>56</v>
      </c>
      <c r="H75" s="106" t="n">
        <v>0</v>
      </c>
      <c r="I75" s="106" t="n">
        <v>0</v>
      </c>
      <c r="J75" s="106" t="n">
        <v>0</v>
      </c>
      <c r="K75" s="106" t="n">
        <v>0</v>
      </c>
      <c r="L75" s="108" t="n">
        <v>0</v>
      </c>
      <c r="M75" s="108" t="n">
        <v>0</v>
      </c>
      <c r="N75" s="108" t="n">
        <v>0</v>
      </c>
      <c r="O75" s="108" t="n">
        <v>0</v>
      </c>
      <c r="P75" s="108" t="n">
        <v>0</v>
      </c>
      <c r="Q75" s="108" t="n">
        <v>0</v>
      </c>
      <c r="R75" s="109" t="n">
        <v>3714</v>
      </c>
      <c r="S75" s="110" t="n">
        <v>0</v>
      </c>
      <c r="T75" s="110" t="n">
        <v>0</v>
      </c>
      <c r="U75" s="111" t="n">
        <v>0</v>
      </c>
      <c r="V75" s="111" t="n">
        <v>0</v>
      </c>
      <c r="W75" s="106" t="n">
        <v>44</v>
      </c>
      <c r="X75" s="106" t="n">
        <v>0</v>
      </c>
      <c r="Y75" s="106" t="n">
        <v>48</v>
      </c>
      <c r="Z75" s="106" t="n">
        <v>0</v>
      </c>
      <c r="AA75" s="106" t="n">
        <v>60</v>
      </c>
      <c r="AB75" s="106" t="n">
        <v>0</v>
      </c>
      <c r="AC75" s="112" t="n">
        <v>4</v>
      </c>
      <c r="AD75" s="113" t="n">
        <f aca="false">U75-T75</f>
        <v>0</v>
      </c>
      <c r="AE75" s="106" t="n">
        <v>0</v>
      </c>
      <c r="AF75" s="114" t="str">
        <f aca="false">IF(AE75&gt;0, V75/(AE75*24),"no data")</f>
        <v>no data</v>
      </c>
      <c r="AG75" s="115" t="n">
        <f aca="false">IF(R75&gt;0,R75/24,"no data")</f>
        <v>154.75</v>
      </c>
      <c r="AH75" s="114" t="str">
        <f aca="false">IF(U75&gt;0,(U75/R75),"no data")</f>
        <v>no data</v>
      </c>
      <c r="AI75" s="116" t="n">
        <f aca="false">(1440-((W75*X75)+(Y75*Z75)+(AA75*AB75))/(W75+Y75+AA75))/1440</f>
        <v>1</v>
      </c>
      <c r="AJ75" s="117" t="str">
        <f aca="false">IF(U75&gt;0,(1440-((X75*W75+AT75*AU75)+(Z75*Y75+AV75*AW75)+(AA75*AB75+AX75*AY75))/(W75+Y75+AA75))/1440,"no data")</f>
        <v>no data</v>
      </c>
      <c r="AK75" s="118" t="n">
        <v>0</v>
      </c>
      <c r="AL75" s="119" t="n">
        <v>0</v>
      </c>
      <c r="AM75" s="105" t="n">
        <f aca="false">AK75*AL75</f>
        <v>0</v>
      </c>
      <c r="AN75" s="118" t="n">
        <v>0</v>
      </c>
      <c r="AO75" s="120" t="n">
        <v>0</v>
      </c>
      <c r="AP75" s="121" t="n">
        <f aca="false">AN75*AO75</f>
        <v>0</v>
      </c>
      <c r="AQ75" s="122" t="str">
        <f aca="false">IF(U75&gt;0,((((AK75*AL75)+(AN75*AO75))/(U75*1000))*1000000),"no data")</f>
        <v>no data</v>
      </c>
      <c r="AR75" s="123" t="n">
        <f aca="false">S75/24</f>
        <v>0</v>
      </c>
      <c r="AS75" s="34"/>
      <c r="AT75" s="106" t="n">
        <v>0</v>
      </c>
      <c r="AU75" s="106" t="n">
        <v>0</v>
      </c>
      <c r="AV75" s="106" t="n">
        <v>0</v>
      </c>
      <c r="AW75" s="106" t="n">
        <v>0</v>
      </c>
      <c r="AX75" s="106" t="n">
        <v>0</v>
      </c>
      <c r="AY75" s="106" t="n">
        <v>0</v>
      </c>
      <c r="AZ75" s="106" t="n">
        <v>4</v>
      </c>
      <c r="BB75" s="126" t="n">
        <v>0</v>
      </c>
      <c r="BC75" s="126" t="n">
        <v>0</v>
      </c>
      <c r="BD75" s="126" t="n">
        <v>0</v>
      </c>
      <c r="BE75" s="126" t="n">
        <v>0</v>
      </c>
      <c r="BF75" s="128" t="str">
        <f aca="false">AQ75</f>
        <v>no data</v>
      </c>
      <c r="BG75" s="128" t="n">
        <v>0</v>
      </c>
      <c r="BH75" s="129" t="n">
        <v>0</v>
      </c>
      <c r="BI75" s="130" t="n">
        <v>0</v>
      </c>
      <c r="BJ75" s="128" t="n">
        <v>0</v>
      </c>
      <c r="BK75" s="126" t="n">
        <v>0</v>
      </c>
      <c r="BL75" s="126" t="n">
        <v>0</v>
      </c>
      <c r="BM75" s="126" t="n">
        <v>0</v>
      </c>
      <c r="BN75" s="126" t="n">
        <v>998</v>
      </c>
      <c r="BO75" s="126" t="n">
        <v>50.06</v>
      </c>
      <c r="BP75" s="131" t="n">
        <v>0</v>
      </c>
      <c r="BQ75" s="128" t="n">
        <v>0</v>
      </c>
      <c r="BR75" s="128" t="n">
        <v>0</v>
      </c>
      <c r="BS75" s="84"/>
      <c r="BT75" s="126" t="n">
        <v>0</v>
      </c>
      <c r="BU75" s="126" t="n">
        <v>0</v>
      </c>
      <c r="BV75" s="98"/>
      <c r="BW75" s="126" t="n">
        <v>0</v>
      </c>
      <c r="BX75" s="128" t="n">
        <v>0</v>
      </c>
      <c r="BY75" s="128" t="n">
        <v>0</v>
      </c>
      <c r="CA75" s="128" t="n">
        <v>0</v>
      </c>
      <c r="CB75" s="128" t="n">
        <v>0</v>
      </c>
      <c r="CD75" s="128" t="n">
        <v>0</v>
      </c>
      <c r="CE75" s="128" t="n">
        <v>0</v>
      </c>
      <c r="CF75" s="128" t="n">
        <v>0</v>
      </c>
      <c r="CG75" s="128" t="n">
        <v>0</v>
      </c>
    </row>
    <row r="76" customFormat="false" ht="12.75" hidden="false" customHeight="true" outlineLevel="0" collapsed="false">
      <c r="A76" s="54" t="s">
        <v>95</v>
      </c>
      <c r="B76" s="55" t="n">
        <v>43536</v>
      </c>
      <c r="C76" s="56" t="n">
        <v>63.79</v>
      </c>
      <c r="D76" s="57" t="n">
        <v>0.6681</v>
      </c>
      <c r="E76" s="58" t="n">
        <v>54.99</v>
      </c>
      <c r="F76" s="59" t="n">
        <v>79</v>
      </c>
      <c r="G76" s="59" t="n">
        <v>55</v>
      </c>
      <c r="H76" s="59" t="n">
        <v>0</v>
      </c>
      <c r="I76" s="59" t="n">
        <v>0</v>
      </c>
      <c r="J76" s="59" t="n">
        <v>0</v>
      </c>
      <c r="K76" s="59" t="n">
        <v>0</v>
      </c>
      <c r="L76" s="162" t="n">
        <v>0</v>
      </c>
      <c r="M76" s="162" t="n">
        <v>0</v>
      </c>
      <c r="N76" s="162" t="n">
        <v>0</v>
      </c>
      <c r="O76" s="162" t="n">
        <v>0</v>
      </c>
      <c r="P76" s="162" t="n">
        <v>0</v>
      </c>
      <c r="Q76" s="162" t="n">
        <v>0</v>
      </c>
      <c r="R76" s="137" t="n">
        <v>3706</v>
      </c>
      <c r="S76" s="62" t="n">
        <v>0</v>
      </c>
      <c r="T76" s="62" t="n">
        <v>0</v>
      </c>
      <c r="U76" s="63" t="n">
        <v>0</v>
      </c>
      <c r="V76" s="63" t="n">
        <v>0</v>
      </c>
      <c r="W76" s="59" t="n">
        <v>44</v>
      </c>
      <c r="X76" s="59" t="n">
        <v>0</v>
      </c>
      <c r="Y76" s="59" t="n">
        <v>48</v>
      </c>
      <c r="Z76" s="59" t="n">
        <v>0</v>
      </c>
      <c r="AA76" s="59" t="n">
        <v>60</v>
      </c>
      <c r="AB76" s="59" t="n">
        <v>0</v>
      </c>
      <c r="AC76" s="64" t="n">
        <v>4</v>
      </c>
      <c r="AD76" s="65" t="n">
        <f aca="false">U76-T76</f>
        <v>0</v>
      </c>
      <c r="AE76" s="59" t="n">
        <v>0</v>
      </c>
      <c r="AF76" s="66" t="str">
        <f aca="false">IF(AE76&gt;0, V76/(AE76*24),"no data")</f>
        <v>no data</v>
      </c>
      <c r="AG76" s="67" t="n">
        <f aca="false">IF(R76&gt;0,R76/24,"no data")</f>
        <v>154.416666666667</v>
      </c>
      <c r="AH76" s="66" t="str">
        <f aca="false">IF(U76&gt;0,(U76/R76),"no data")</f>
        <v>no data</v>
      </c>
      <c r="AI76" s="68" t="n">
        <f aca="false">(1440-((W76*X76)+(Y76*Z76)+(AA76*AB76))/(W76+Y76+AA76))/1440</f>
        <v>1</v>
      </c>
      <c r="AJ76" s="69" t="str">
        <f aca="false">IF(U76&gt;0,(1440-((X76*W76+AT76*AU76)+(Z76*Y76+AV76*AW76)+(AA76*AB76+AX76*AY76))/(W76+Y76+AA76))/1440,"no data")</f>
        <v>no data</v>
      </c>
      <c r="AK76" s="91" t="n">
        <v>0</v>
      </c>
      <c r="AL76" s="96" t="n">
        <v>0</v>
      </c>
      <c r="AM76" s="58" t="n">
        <f aca="false">AK76*AL76</f>
        <v>0</v>
      </c>
      <c r="AN76" s="91" t="n">
        <v>0</v>
      </c>
      <c r="AO76" s="93" t="n">
        <v>0</v>
      </c>
      <c r="AP76" s="73" t="n">
        <f aca="false">AN76*AO76</f>
        <v>0</v>
      </c>
      <c r="AQ76" s="94" t="str">
        <f aca="false">IF(U76&gt;0,((((AK76*AL76)+(AN76*AO76))/(U76*1000))*1000000),"no data")</f>
        <v>no data</v>
      </c>
      <c r="AR76" s="75" t="n">
        <f aca="false">S76/24</f>
        <v>0</v>
      </c>
      <c r="AS76" s="34"/>
      <c r="AT76" s="59" t="n">
        <v>0</v>
      </c>
      <c r="AU76" s="59" t="n">
        <v>0</v>
      </c>
      <c r="AV76" s="59" t="n">
        <v>0</v>
      </c>
      <c r="AW76" s="59" t="n">
        <v>0</v>
      </c>
      <c r="AX76" s="59" t="n">
        <v>0</v>
      </c>
      <c r="AY76" s="59" t="n">
        <v>0</v>
      </c>
      <c r="AZ76" s="59" t="n">
        <v>4</v>
      </c>
      <c r="BB76" s="77" t="n">
        <v>0</v>
      </c>
      <c r="BC76" s="77" t="n">
        <v>0</v>
      </c>
      <c r="BD76" s="77" t="n">
        <v>0</v>
      </c>
      <c r="BE76" s="77" t="n">
        <v>0</v>
      </c>
      <c r="BF76" s="78" t="str">
        <f aca="false">AQ76</f>
        <v>no data</v>
      </c>
      <c r="BG76" s="78" t="n">
        <v>0</v>
      </c>
      <c r="BH76" s="140" t="n">
        <v>0</v>
      </c>
      <c r="BI76" s="100" t="n">
        <v>0</v>
      </c>
      <c r="BJ76" s="78" t="n">
        <v>0</v>
      </c>
      <c r="BK76" s="77" t="n">
        <v>0</v>
      </c>
      <c r="BL76" s="77" t="n">
        <v>0</v>
      </c>
      <c r="BM76" s="77" t="n">
        <v>0</v>
      </c>
      <c r="BN76" s="77" t="n">
        <v>999</v>
      </c>
      <c r="BO76" s="77" t="n">
        <v>50.07</v>
      </c>
      <c r="BP76" s="99" t="n">
        <v>0</v>
      </c>
      <c r="BQ76" s="78" t="n">
        <v>0</v>
      </c>
      <c r="BR76" s="78" t="n">
        <v>0</v>
      </c>
      <c r="BS76" s="84"/>
      <c r="BT76" s="77" t="n">
        <v>0</v>
      </c>
      <c r="BU76" s="77" t="n">
        <v>0</v>
      </c>
      <c r="BV76" s="163"/>
      <c r="BW76" s="77" t="n">
        <v>0</v>
      </c>
      <c r="BX76" s="78" t="n">
        <v>0</v>
      </c>
      <c r="BY76" s="78" t="n">
        <v>0</v>
      </c>
      <c r="BZ76" s="164"/>
      <c r="CA76" s="78" t="n">
        <v>0</v>
      </c>
      <c r="CB76" s="78" t="n">
        <v>0</v>
      </c>
      <c r="CC76" s="164"/>
      <c r="CD76" s="78" t="n">
        <v>0</v>
      </c>
      <c r="CE76" s="78" t="n">
        <v>0</v>
      </c>
      <c r="CF76" s="78" t="n">
        <v>0</v>
      </c>
      <c r="CG76" s="78" t="n">
        <v>0</v>
      </c>
    </row>
    <row r="77" customFormat="false" ht="13.8" hidden="false" customHeight="false" outlineLevel="0" collapsed="false">
      <c r="A77" s="54"/>
      <c r="B77" s="55" t="n">
        <v>43537</v>
      </c>
      <c r="C77" s="56" t="n">
        <v>65.43</v>
      </c>
      <c r="D77" s="57" t="n">
        <v>0.6433</v>
      </c>
      <c r="E77" s="58" t="n">
        <v>55.53</v>
      </c>
      <c r="F77" s="59" t="n">
        <v>84</v>
      </c>
      <c r="G77" s="59" t="n">
        <v>55</v>
      </c>
      <c r="H77" s="59" t="n">
        <v>0</v>
      </c>
      <c r="I77" s="59" t="n">
        <v>0</v>
      </c>
      <c r="J77" s="59" t="n">
        <v>0</v>
      </c>
      <c r="K77" s="59" t="n">
        <v>0</v>
      </c>
      <c r="L77" s="162" t="n">
        <v>0</v>
      </c>
      <c r="M77" s="162" t="n">
        <v>0</v>
      </c>
      <c r="N77" s="162" t="n">
        <v>0</v>
      </c>
      <c r="O77" s="162" t="n">
        <v>0</v>
      </c>
      <c r="P77" s="162" t="n">
        <v>0</v>
      </c>
      <c r="Q77" s="162" t="n">
        <v>0</v>
      </c>
      <c r="R77" s="137" t="n">
        <v>3694</v>
      </c>
      <c r="S77" s="62" t="n">
        <v>0</v>
      </c>
      <c r="T77" s="62" t="n">
        <v>0</v>
      </c>
      <c r="U77" s="63" t="n">
        <v>0</v>
      </c>
      <c r="V77" s="63" t="n">
        <v>0</v>
      </c>
      <c r="W77" s="59" t="n">
        <v>44</v>
      </c>
      <c r="X77" s="59" t="n">
        <v>0</v>
      </c>
      <c r="Y77" s="59" t="n">
        <v>48</v>
      </c>
      <c r="Z77" s="59" t="n">
        <v>0</v>
      </c>
      <c r="AA77" s="59" t="n">
        <v>60</v>
      </c>
      <c r="AB77" s="59" t="n">
        <v>0</v>
      </c>
      <c r="AC77" s="64" t="n">
        <v>4</v>
      </c>
      <c r="AD77" s="65" t="n">
        <f aca="false">U77-T77</f>
        <v>0</v>
      </c>
      <c r="AE77" s="59" t="n">
        <v>0</v>
      </c>
      <c r="AF77" s="66" t="str">
        <f aca="false">IF(AE77&gt;0, V77/(AE77*24),"no data")</f>
        <v>no data</v>
      </c>
      <c r="AG77" s="67" t="n">
        <f aca="false">IF(R77&gt;0,R77/24,"no data")</f>
        <v>153.916666666667</v>
      </c>
      <c r="AH77" s="66" t="str">
        <f aca="false">IF(U77&gt;0,(U77/R77),"no data")</f>
        <v>no data</v>
      </c>
      <c r="AI77" s="68" t="n">
        <f aca="false">(1440-((W77*X77)+(Y77*Z77)+(AA77*AB77))/(W77+Y77+AA77))/1440</f>
        <v>1</v>
      </c>
      <c r="AJ77" s="69" t="str">
        <f aca="false">IF(U77&gt;0,(1440-((X77*W77+AT77*AU77)+(Z77*Y77+AV77*AW77)+(AA77*AB77+AX77*AY77))/(W77+Y77+AA77))/1440,"no data")</f>
        <v>no data</v>
      </c>
      <c r="AK77" s="91" t="n">
        <v>0</v>
      </c>
      <c r="AL77" s="96" t="n">
        <v>0</v>
      </c>
      <c r="AM77" s="58" t="n">
        <f aca="false">AK77*AL77</f>
        <v>0</v>
      </c>
      <c r="AN77" s="91" t="n">
        <v>0</v>
      </c>
      <c r="AO77" s="93" t="n">
        <v>0</v>
      </c>
      <c r="AP77" s="73" t="n">
        <f aca="false">AN77*AO77</f>
        <v>0</v>
      </c>
      <c r="AQ77" s="94" t="str">
        <f aca="false">IF(U77&gt;0,((((AK77*AL77)+(AN77*AO77))/(U77*1000))*1000000),"no data")</f>
        <v>no data</v>
      </c>
      <c r="AR77" s="75" t="n">
        <f aca="false">S77/24</f>
        <v>0</v>
      </c>
      <c r="AS77" s="34"/>
      <c r="AT77" s="59" t="n">
        <v>0</v>
      </c>
      <c r="AU77" s="59" t="n">
        <v>0</v>
      </c>
      <c r="AV77" s="59" t="n">
        <v>0</v>
      </c>
      <c r="AW77" s="59" t="n">
        <v>0</v>
      </c>
      <c r="AX77" s="59" t="n">
        <v>0</v>
      </c>
      <c r="AY77" s="59" t="n">
        <v>0</v>
      </c>
      <c r="AZ77" s="59" t="n">
        <v>4</v>
      </c>
      <c r="BB77" s="77" t="n">
        <v>0</v>
      </c>
      <c r="BC77" s="77" t="n">
        <v>0</v>
      </c>
      <c r="BD77" s="77" t="n">
        <v>0</v>
      </c>
      <c r="BE77" s="77" t="n">
        <v>0</v>
      </c>
      <c r="BF77" s="78" t="str">
        <f aca="false">AQ77</f>
        <v>no data</v>
      </c>
      <c r="BG77" s="78" t="n">
        <v>0</v>
      </c>
      <c r="BH77" s="140" t="n">
        <v>0</v>
      </c>
      <c r="BI77" s="100" t="n">
        <v>0</v>
      </c>
      <c r="BJ77" s="78" t="n">
        <v>0</v>
      </c>
      <c r="BK77" s="77" t="n">
        <v>0</v>
      </c>
      <c r="BL77" s="77" t="n">
        <v>0</v>
      </c>
      <c r="BM77" s="77" t="n">
        <v>0</v>
      </c>
      <c r="BN77" s="77" t="n">
        <v>998</v>
      </c>
      <c r="BO77" s="77" t="n">
        <v>50.12</v>
      </c>
      <c r="BP77" s="99" t="n">
        <v>0</v>
      </c>
      <c r="BQ77" s="78" t="n">
        <v>0</v>
      </c>
      <c r="BR77" s="78" t="n">
        <v>0</v>
      </c>
      <c r="BS77" s="84"/>
      <c r="BT77" s="77" t="n">
        <v>0</v>
      </c>
      <c r="BU77" s="77" t="n">
        <v>0</v>
      </c>
      <c r="BV77" s="163"/>
      <c r="BW77" s="77" t="n">
        <v>0</v>
      </c>
      <c r="BX77" s="78" t="n">
        <v>0</v>
      </c>
      <c r="BY77" s="78" t="n">
        <v>0</v>
      </c>
      <c r="BZ77" s="164"/>
      <c r="CA77" s="78" t="n">
        <v>0</v>
      </c>
      <c r="CB77" s="78" t="n">
        <v>0</v>
      </c>
      <c r="CC77" s="164"/>
      <c r="CD77" s="78" t="n">
        <v>0</v>
      </c>
      <c r="CE77" s="78" t="n">
        <v>0</v>
      </c>
      <c r="CF77" s="78" t="n">
        <v>0</v>
      </c>
      <c r="CG77" s="78" t="n">
        <v>0</v>
      </c>
    </row>
    <row r="78" customFormat="false" ht="13.8" hidden="false" customHeight="false" outlineLevel="0" collapsed="false">
      <c r="A78" s="54"/>
      <c r="B78" s="55" t="n">
        <v>43538</v>
      </c>
      <c r="C78" s="56" t="n">
        <v>65.4</v>
      </c>
      <c r="D78" s="57" t="n">
        <v>0.646</v>
      </c>
      <c r="E78" s="58" t="n">
        <v>55.8</v>
      </c>
      <c r="F78" s="59" t="n">
        <v>79</v>
      </c>
      <c r="G78" s="59" t="n">
        <v>57</v>
      </c>
      <c r="H78" s="59" t="n">
        <v>0</v>
      </c>
      <c r="I78" s="59" t="n">
        <v>0</v>
      </c>
      <c r="J78" s="59" t="n">
        <v>0</v>
      </c>
      <c r="K78" s="59" t="n">
        <v>0</v>
      </c>
      <c r="L78" s="61" t="n">
        <v>4</v>
      </c>
      <c r="M78" s="61" t="n">
        <v>45</v>
      </c>
      <c r="N78" s="61" t="n">
        <v>4</v>
      </c>
      <c r="O78" s="61" t="n">
        <v>45</v>
      </c>
      <c r="P78" s="61" t="n">
        <v>0</v>
      </c>
      <c r="Q78" s="61" t="n">
        <v>0</v>
      </c>
      <c r="R78" s="137" t="n">
        <v>3697</v>
      </c>
      <c r="S78" s="62" t="n">
        <v>766</v>
      </c>
      <c r="T78" s="62" t="n">
        <v>0</v>
      </c>
      <c r="U78" s="141" t="n">
        <v>0</v>
      </c>
      <c r="V78" s="63" t="n">
        <v>0</v>
      </c>
      <c r="W78" s="59" t="n">
        <v>44</v>
      </c>
      <c r="X78" s="59" t="n">
        <v>0</v>
      </c>
      <c r="Y78" s="59" t="n">
        <v>48</v>
      </c>
      <c r="Z78" s="59" t="n">
        <v>0</v>
      </c>
      <c r="AA78" s="59" t="n">
        <v>60</v>
      </c>
      <c r="AB78" s="59" t="n">
        <v>0</v>
      </c>
      <c r="AC78" s="64" t="n">
        <v>6</v>
      </c>
      <c r="AD78" s="65" t="n">
        <f aca="false">U78-T78</f>
        <v>0</v>
      </c>
      <c r="AE78" s="59" t="n">
        <v>0</v>
      </c>
      <c r="AF78" s="66" t="str">
        <f aca="false">IF(AE78&gt;0, V78/(AE78*24),"no data")</f>
        <v>no data</v>
      </c>
      <c r="AG78" s="67" t="n">
        <f aca="false">IF(R78&gt;0,R78/24,"no data")</f>
        <v>154.041666666667</v>
      </c>
      <c r="AH78" s="66" t="str">
        <f aca="false">IF(U78&gt;0,(U78/R78),"no data")</f>
        <v>no data</v>
      </c>
      <c r="AI78" s="68" t="n">
        <f aca="false">(1440-((W78*X78)+(Y78*Z78)+(AA78*AB78))/(W78+Y78+AA78))/1440</f>
        <v>1</v>
      </c>
      <c r="AJ78" s="69" t="str">
        <f aca="false">IF(U78&gt;0,(1440-((X78*W78+AT78*AU78)+(Z78*Y78+AV78*AW78)+(AA78*AB78+AX78*AY78))/(W78+Y78+AA78))/1440,"no data")</f>
        <v>no data</v>
      </c>
      <c r="AK78" s="91" t="n">
        <v>0</v>
      </c>
      <c r="AL78" s="96" t="n">
        <v>0</v>
      </c>
      <c r="AM78" s="58" t="n">
        <f aca="false">AK78*AL78</f>
        <v>0</v>
      </c>
      <c r="AN78" s="91" t="n">
        <v>0</v>
      </c>
      <c r="AO78" s="93" t="n">
        <v>0</v>
      </c>
      <c r="AP78" s="73" t="n">
        <f aca="false">AN78*AO78</f>
        <v>0</v>
      </c>
      <c r="AQ78" s="94" t="str">
        <f aca="false">IF(U78&gt;0,((((AK78*AL78)+(AN78*AO78))/(U78*1000))*1000000),"no data")</f>
        <v>no data</v>
      </c>
      <c r="AR78" s="75" t="n">
        <f aca="false">S78/24</f>
        <v>31.9166666666667</v>
      </c>
      <c r="AS78" s="34"/>
      <c r="AT78" s="59" t="n">
        <v>0</v>
      </c>
      <c r="AU78" s="76" t="n">
        <v>0</v>
      </c>
      <c r="AV78" s="76" t="n">
        <v>0</v>
      </c>
      <c r="AW78" s="59" t="n">
        <v>0</v>
      </c>
      <c r="AX78" s="76" t="n">
        <v>0</v>
      </c>
      <c r="AY78" s="59" t="n">
        <v>0</v>
      </c>
      <c r="AZ78" s="59" t="n">
        <v>6</v>
      </c>
      <c r="BB78" s="77" t="n">
        <v>0</v>
      </c>
      <c r="BC78" s="77" t="n">
        <v>0</v>
      </c>
      <c r="BD78" s="77" t="n">
        <v>0</v>
      </c>
      <c r="BE78" s="77" t="n">
        <v>0</v>
      </c>
      <c r="BF78" s="77" t="str">
        <f aca="false">AQ78</f>
        <v>no data</v>
      </c>
      <c r="BG78" s="139" t="n">
        <v>0</v>
      </c>
      <c r="BH78" s="79" t="n">
        <v>0</v>
      </c>
      <c r="BI78" s="80" t="n">
        <v>0</v>
      </c>
      <c r="BJ78" s="81" t="n">
        <v>0</v>
      </c>
      <c r="BK78" s="82" t="n">
        <v>0</v>
      </c>
      <c r="BL78" s="82" t="n">
        <v>0</v>
      </c>
      <c r="BM78" s="82" t="n">
        <v>0</v>
      </c>
      <c r="BN78" s="142" t="n">
        <v>999</v>
      </c>
      <c r="BO78" s="81" t="n">
        <v>50.09</v>
      </c>
      <c r="BP78" s="83" t="n">
        <v>0</v>
      </c>
      <c r="BQ78" s="78" t="n">
        <v>0</v>
      </c>
      <c r="BR78" s="78" t="n">
        <v>0</v>
      </c>
      <c r="BS78" s="84"/>
      <c r="BT78" s="77" t="n">
        <v>0</v>
      </c>
      <c r="BU78" s="77" t="n">
        <v>0</v>
      </c>
      <c r="BV78" s="98"/>
      <c r="BW78" s="77" t="n">
        <v>0</v>
      </c>
      <c r="BX78" s="78" t="n">
        <v>0</v>
      </c>
      <c r="BY78" s="78" t="n">
        <v>0</v>
      </c>
      <c r="CA78" s="78" t="n">
        <v>0</v>
      </c>
      <c r="CB78" s="78" t="n">
        <v>0</v>
      </c>
      <c r="CD78" s="78" t="n">
        <v>0</v>
      </c>
      <c r="CE78" s="78" t="n">
        <v>0</v>
      </c>
      <c r="CF78" s="78" t="n">
        <v>0</v>
      </c>
      <c r="CG78" s="78" t="n">
        <v>0</v>
      </c>
    </row>
    <row r="79" customFormat="false" ht="13.8" hidden="false" customHeight="false" outlineLevel="0" collapsed="false">
      <c r="A79" s="54"/>
      <c r="B79" s="55" t="n">
        <v>43539</v>
      </c>
      <c r="C79" s="56" t="n">
        <v>67</v>
      </c>
      <c r="D79" s="57" t="n">
        <v>0.596</v>
      </c>
      <c r="E79" s="58" t="n">
        <v>55.2</v>
      </c>
      <c r="F79" s="59" t="n">
        <v>81</v>
      </c>
      <c r="G79" s="59" t="n">
        <v>56</v>
      </c>
      <c r="H79" s="59" t="n">
        <v>0</v>
      </c>
      <c r="I79" s="59" t="n">
        <v>0</v>
      </c>
      <c r="J79" s="59" t="n">
        <v>0</v>
      </c>
      <c r="K79" s="59" t="n">
        <v>0</v>
      </c>
      <c r="L79" s="61" t="n">
        <v>24</v>
      </c>
      <c r="M79" s="61" t="n">
        <v>0</v>
      </c>
      <c r="N79" s="61" t="n">
        <v>24</v>
      </c>
      <c r="O79" s="61" t="n">
        <v>0</v>
      </c>
      <c r="P79" s="61" t="n">
        <v>0</v>
      </c>
      <c r="Q79" s="61" t="n">
        <v>0</v>
      </c>
      <c r="R79" s="143" t="n">
        <v>3688</v>
      </c>
      <c r="S79" s="62" t="n">
        <v>3676</v>
      </c>
      <c r="T79" s="62" t="n">
        <v>0</v>
      </c>
      <c r="U79" s="138" t="n">
        <v>0</v>
      </c>
      <c r="V79" s="63" t="n">
        <v>0</v>
      </c>
      <c r="W79" s="59" t="n">
        <v>44</v>
      </c>
      <c r="X79" s="59" t="n">
        <v>0</v>
      </c>
      <c r="Y79" s="59" t="n">
        <v>48</v>
      </c>
      <c r="Z79" s="59" t="n">
        <v>0</v>
      </c>
      <c r="AA79" s="59" t="n">
        <v>60</v>
      </c>
      <c r="AB79" s="59" t="n">
        <v>0</v>
      </c>
      <c r="AC79" s="64" t="n">
        <v>10</v>
      </c>
      <c r="AD79" s="65" t="n">
        <f aca="false">U79-T79</f>
        <v>0</v>
      </c>
      <c r="AE79" s="59" t="n">
        <v>0</v>
      </c>
      <c r="AF79" s="66" t="str">
        <f aca="false">IF(AE79&gt;0, V79/(AE79*24),"no data")</f>
        <v>no data</v>
      </c>
      <c r="AG79" s="67" t="n">
        <f aca="false">IF(R79&gt;0,R79/24,"no data")</f>
        <v>153.666666666667</v>
      </c>
      <c r="AH79" s="66" t="str">
        <f aca="false">IF(U79&gt;0,(U79/R79),"no data")</f>
        <v>no data</v>
      </c>
      <c r="AI79" s="68" t="n">
        <f aca="false">(1440-((W79*X79)+(Y79*Z79)+(AA79*AB79))/(W79+Y79+AA79))/1440</f>
        <v>1</v>
      </c>
      <c r="AJ79" s="69" t="str">
        <f aca="false">IF(U79&gt;0,(1440-((X79*W79+AT79*AU79)+(Z79*Y79+AV79*AW79)+(AA79*AB79+AX79*AY79))/(W79+Y79+AA79))/1440,"no data")</f>
        <v>no data</v>
      </c>
      <c r="AK79" s="91" t="n">
        <v>0</v>
      </c>
      <c r="AL79" s="96" t="n">
        <v>0</v>
      </c>
      <c r="AM79" s="58" t="n">
        <f aca="false">AK79*AL79</f>
        <v>0</v>
      </c>
      <c r="AN79" s="91" t="n">
        <v>0.283</v>
      </c>
      <c r="AO79" s="93" t="n">
        <v>1000</v>
      </c>
      <c r="AP79" s="73" t="n">
        <f aca="false">AN79*AO79</f>
        <v>283</v>
      </c>
      <c r="AQ79" s="94" t="str">
        <f aca="false">IF(U79&gt;0,((((AK79*AL79)+(AN79*AO79))/(U79*1000))*1000000),"no data")</f>
        <v>no data</v>
      </c>
      <c r="AR79" s="75" t="n">
        <f aca="false">S79/24</f>
        <v>153.166666666667</v>
      </c>
      <c r="AS79" s="34"/>
      <c r="AT79" s="59" t="n">
        <v>0</v>
      </c>
      <c r="AU79" s="76" t="n">
        <v>0</v>
      </c>
      <c r="AV79" s="76" t="n">
        <v>0</v>
      </c>
      <c r="AW79" s="59" t="n">
        <v>0</v>
      </c>
      <c r="AX79" s="76" t="n">
        <v>0</v>
      </c>
      <c r="AY79" s="59" t="n">
        <v>0</v>
      </c>
      <c r="AZ79" s="59" t="n">
        <v>10</v>
      </c>
      <c r="BB79" s="77" t="n">
        <v>0</v>
      </c>
      <c r="BC79" s="77" t="n">
        <v>0</v>
      </c>
      <c r="BD79" s="77" t="n">
        <v>0</v>
      </c>
      <c r="BE79" s="77" t="n">
        <v>0</v>
      </c>
      <c r="BF79" s="77" t="str">
        <f aca="false">AQ79</f>
        <v>no data</v>
      </c>
      <c r="BG79" s="139" t="n">
        <v>0</v>
      </c>
      <c r="BH79" s="79" t="n">
        <v>0</v>
      </c>
      <c r="BI79" s="80" t="n">
        <v>0</v>
      </c>
      <c r="BJ79" s="81" t="n">
        <v>0</v>
      </c>
      <c r="BK79" s="82" t="n">
        <v>0</v>
      </c>
      <c r="BL79" s="82" t="n">
        <v>0.6</v>
      </c>
      <c r="BM79" s="82" t="n">
        <v>0</v>
      </c>
      <c r="BN79" s="142" t="n">
        <v>1003.6</v>
      </c>
      <c r="BO79" s="81" t="n">
        <v>50.08</v>
      </c>
      <c r="BP79" s="83" t="n">
        <v>0</v>
      </c>
      <c r="BQ79" s="78" t="n">
        <v>0</v>
      </c>
      <c r="BR79" s="78" t="n">
        <v>0</v>
      </c>
      <c r="BS79" s="84"/>
      <c r="BT79" s="77" t="n">
        <v>0</v>
      </c>
      <c r="BU79" s="77" t="n">
        <v>0</v>
      </c>
      <c r="BV79" s="98"/>
      <c r="BW79" s="77" t="n">
        <v>0</v>
      </c>
      <c r="BX79" s="78" t="n">
        <v>0</v>
      </c>
      <c r="BY79" s="78" t="n">
        <v>0</v>
      </c>
      <c r="CA79" s="78" t="n">
        <v>0</v>
      </c>
      <c r="CB79" s="78" t="n">
        <v>6</v>
      </c>
      <c r="CD79" s="78" t="n">
        <v>0</v>
      </c>
      <c r="CE79" s="78" t="n">
        <v>0</v>
      </c>
      <c r="CF79" s="78" t="n">
        <v>0</v>
      </c>
      <c r="CG79" s="78" t="n">
        <v>0</v>
      </c>
    </row>
    <row r="80" customFormat="false" ht="13.8" hidden="false" customHeight="false" outlineLevel="0" collapsed="false">
      <c r="A80" s="54"/>
      <c r="B80" s="55" t="n">
        <v>43540</v>
      </c>
      <c r="C80" s="56" t="n">
        <v>68</v>
      </c>
      <c r="D80" s="57" t="n">
        <v>0.59</v>
      </c>
      <c r="E80" s="58" t="n">
        <v>56</v>
      </c>
      <c r="F80" s="60" t="n">
        <v>80</v>
      </c>
      <c r="G80" s="60" t="n">
        <v>58</v>
      </c>
      <c r="H80" s="60" t="n">
        <v>0</v>
      </c>
      <c r="I80" s="60" t="n">
        <v>0</v>
      </c>
      <c r="J80" s="60" t="n">
        <v>0</v>
      </c>
      <c r="K80" s="60" t="n">
        <v>0</v>
      </c>
      <c r="L80" s="60" t="n">
        <v>24</v>
      </c>
      <c r="M80" s="60" t="n">
        <v>0</v>
      </c>
      <c r="N80" s="60" t="n">
        <v>24</v>
      </c>
      <c r="O80" s="60" t="n">
        <v>0</v>
      </c>
      <c r="P80" s="60" t="n">
        <v>0</v>
      </c>
      <c r="Q80" s="60" t="n">
        <v>0</v>
      </c>
      <c r="R80" s="143" t="n">
        <v>3685</v>
      </c>
      <c r="S80" s="62" t="n">
        <v>3676</v>
      </c>
      <c r="T80" s="65" t="n">
        <v>0</v>
      </c>
      <c r="U80" s="144" t="n">
        <v>0</v>
      </c>
      <c r="V80" s="144" t="n">
        <v>0</v>
      </c>
      <c r="W80" s="60" t="n">
        <v>44</v>
      </c>
      <c r="X80" s="60" t="n">
        <v>0</v>
      </c>
      <c r="Y80" s="60" t="n">
        <v>48</v>
      </c>
      <c r="Z80" s="60" t="n">
        <v>0</v>
      </c>
      <c r="AA80" s="60" t="n">
        <v>60</v>
      </c>
      <c r="AB80" s="60" t="n">
        <v>0</v>
      </c>
      <c r="AC80" s="64" t="n">
        <v>6</v>
      </c>
      <c r="AD80" s="65" t="n">
        <f aca="false">U80-T80</f>
        <v>0</v>
      </c>
      <c r="AE80" s="60" t="n">
        <v>0</v>
      </c>
      <c r="AF80" s="66" t="str">
        <f aca="false">IF(AE80&gt;0, V80/(AE80*24),"no data")</f>
        <v>no data</v>
      </c>
      <c r="AG80" s="67" t="n">
        <f aca="false">IF(R80&gt;0,R80/24,"no data")</f>
        <v>153.541666666667</v>
      </c>
      <c r="AH80" s="66" t="str">
        <f aca="false">IF(U80&gt;0,(U80/R80),"no data")</f>
        <v>no data</v>
      </c>
      <c r="AI80" s="68" t="n">
        <f aca="false">(1440-((W80*X80)+(Y80*Z80)+(AA80*AB80))/(W80+Y80+AA80))/1440</f>
        <v>1</v>
      </c>
      <c r="AJ80" s="69" t="str">
        <f aca="false">IF(U80&gt;0,(1440-((X80*W80+AT80*AU80)+(Z80*Y80+AV80*AW80)+(AA80*AB80+AX80*AY80))/(W80+Y80+AA80))/1440,"no data")</f>
        <v>no data</v>
      </c>
      <c r="AK80" s="91" t="n">
        <v>0</v>
      </c>
      <c r="AL80" s="96" t="n">
        <v>0</v>
      </c>
      <c r="AM80" s="58" t="n">
        <f aca="false">AK80*AL80</f>
        <v>0</v>
      </c>
      <c r="AN80" s="91" t="n">
        <v>0.25</v>
      </c>
      <c r="AO80" s="93" t="n">
        <v>990</v>
      </c>
      <c r="AP80" s="73" t="n">
        <f aca="false">AN80*AO80</f>
        <v>247.5</v>
      </c>
      <c r="AQ80" s="94" t="str">
        <f aca="false">IF(U80&gt;0,((((AK80*AL80)+(AN80*AO80))/(U80*1000))*1000000),"no data")</f>
        <v>no data</v>
      </c>
      <c r="AR80" s="75" t="n">
        <f aca="false">S80/24</f>
        <v>153.166666666667</v>
      </c>
      <c r="AS80" s="34"/>
      <c r="AT80" s="60" t="n">
        <v>0</v>
      </c>
      <c r="AU80" s="60" t="n">
        <v>0</v>
      </c>
      <c r="AV80" s="60" t="n">
        <v>0</v>
      </c>
      <c r="AW80" s="60" t="n">
        <v>0</v>
      </c>
      <c r="AX80" s="60" t="n">
        <v>0</v>
      </c>
      <c r="AY80" s="60" t="n">
        <v>0</v>
      </c>
      <c r="AZ80" s="60" t="n">
        <v>6</v>
      </c>
      <c r="BB80" s="77" t="n">
        <v>0</v>
      </c>
      <c r="BC80" s="77" t="n">
        <v>0</v>
      </c>
      <c r="BD80" s="77" t="n">
        <v>0</v>
      </c>
      <c r="BE80" s="77" t="n">
        <v>0</v>
      </c>
      <c r="BF80" s="77" t="str">
        <f aca="false">AQ80</f>
        <v>no data</v>
      </c>
      <c r="BG80" s="139" t="n">
        <v>0</v>
      </c>
      <c r="BH80" s="145" t="n">
        <v>0</v>
      </c>
      <c r="BI80" s="145" t="n">
        <v>0</v>
      </c>
      <c r="BJ80" s="146" t="n">
        <v>0</v>
      </c>
      <c r="BK80" s="146" t="n">
        <v>0.5</v>
      </c>
      <c r="BL80" s="146" t="n">
        <v>0</v>
      </c>
      <c r="BM80" s="146" t="n">
        <v>0</v>
      </c>
      <c r="BN80" s="147" t="n">
        <v>1001</v>
      </c>
      <c r="BO80" s="147" t="n">
        <v>50.09</v>
      </c>
      <c r="BP80" s="148" t="n">
        <v>0</v>
      </c>
      <c r="BQ80" s="78" t="n">
        <v>0</v>
      </c>
      <c r="BR80" s="78" t="n">
        <v>0</v>
      </c>
      <c r="BS80" s="84"/>
      <c r="BT80" s="97" t="n">
        <v>0</v>
      </c>
      <c r="BU80" s="97" t="n">
        <v>0</v>
      </c>
      <c r="BV80" s="98"/>
      <c r="BW80" s="77" t="n">
        <v>0</v>
      </c>
      <c r="BX80" s="147" t="n">
        <v>0</v>
      </c>
      <c r="BY80" s="147" t="n">
        <v>0</v>
      </c>
      <c r="CA80" s="147" t="n">
        <v>0</v>
      </c>
      <c r="CB80" s="147" t="n">
        <v>0</v>
      </c>
      <c r="CD80" s="147" t="n">
        <v>0</v>
      </c>
      <c r="CE80" s="147" t="n">
        <v>0</v>
      </c>
      <c r="CF80" s="147" t="n">
        <v>0</v>
      </c>
      <c r="CG80" s="147" t="n">
        <v>0</v>
      </c>
    </row>
    <row r="81" customFormat="false" ht="13.8" hidden="false" customHeight="false" outlineLevel="0" collapsed="false">
      <c r="A81" s="54"/>
      <c r="B81" s="55" t="n">
        <v>43541</v>
      </c>
      <c r="C81" s="56" t="n">
        <v>71.1</v>
      </c>
      <c r="D81" s="57" t="n">
        <v>0.571</v>
      </c>
      <c r="E81" s="58" t="n">
        <v>57.3</v>
      </c>
      <c r="F81" s="149" t="n">
        <v>83</v>
      </c>
      <c r="G81" s="149" t="n">
        <v>59</v>
      </c>
      <c r="H81" s="60" t="n">
        <v>0</v>
      </c>
      <c r="I81" s="60" t="n">
        <v>0</v>
      </c>
      <c r="J81" s="60" t="n">
        <v>0</v>
      </c>
      <c r="K81" s="60" t="n">
        <v>0</v>
      </c>
      <c r="L81" s="60" t="n">
        <v>24</v>
      </c>
      <c r="M81" s="60" t="n">
        <v>0</v>
      </c>
      <c r="N81" s="60" t="n">
        <v>24</v>
      </c>
      <c r="O81" s="60" t="n">
        <v>0</v>
      </c>
      <c r="P81" s="60" t="n">
        <v>0</v>
      </c>
      <c r="Q81" s="60" t="n">
        <v>0</v>
      </c>
      <c r="R81" s="143" t="n">
        <v>3667</v>
      </c>
      <c r="S81" s="62" t="n">
        <v>3658</v>
      </c>
      <c r="T81" s="65" t="n">
        <v>0</v>
      </c>
      <c r="U81" s="144" t="n">
        <v>0</v>
      </c>
      <c r="V81" s="144" t="n">
        <v>0</v>
      </c>
      <c r="W81" s="60" t="n">
        <v>44</v>
      </c>
      <c r="X81" s="60" t="n">
        <v>0</v>
      </c>
      <c r="Y81" s="60" t="n">
        <v>48</v>
      </c>
      <c r="Z81" s="60" t="n">
        <v>0</v>
      </c>
      <c r="AA81" s="60" t="n">
        <v>60</v>
      </c>
      <c r="AB81" s="60" t="n">
        <v>0</v>
      </c>
      <c r="AC81" s="64" t="n">
        <v>6</v>
      </c>
      <c r="AD81" s="65" t="n">
        <f aca="false">U81-T81</f>
        <v>0</v>
      </c>
      <c r="AE81" s="60" t="n">
        <v>0</v>
      </c>
      <c r="AF81" s="66" t="str">
        <f aca="false">IF(AE81&gt;0, V81/(AE81*24),"no data")</f>
        <v>no data</v>
      </c>
      <c r="AG81" s="67" t="n">
        <f aca="false">IF(R81&gt;0,R81/24,"no data")</f>
        <v>152.791666666667</v>
      </c>
      <c r="AH81" s="66" t="str">
        <f aca="false">IF(U81&gt;0,(U81/R81),"no data")</f>
        <v>no data</v>
      </c>
      <c r="AI81" s="68" t="n">
        <f aca="false">(1440-((W81*X81)+(Y81*Z81)+(AA81*AB81))/(W81+Y81+AA81))/1440</f>
        <v>1</v>
      </c>
      <c r="AJ81" s="69" t="str">
        <f aca="false">IF(U81&gt;0,(1440-((X81*W81+AT81*AU81)+(Z81*Y81+AV81*AW81)+(AA81*AB81+AX81*AY81))/(W81+Y81+AA81))/1440,"no data")</f>
        <v>no data</v>
      </c>
      <c r="AK81" s="91" t="n">
        <v>0</v>
      </c>
      <c r="AL81" s="96" t="n">
        <v>0</v>
      </c>
      <c r="AM81" s="58" t="n">
        <f aca="false">AK81*AL81</f>
        <v>0</v>
      </c>
      <c r="AN81" s="91" t="n">
        <v>0</v>
      </c>
      <c r="AO81" s="93" t="n">
        <v>0</v>
      </c>
      <c r="AP81" s="73" t="n">
        <f aca="false">AN81*AO81</f>
        <v>0</v>
      </c>
      <c r="AQ81" s="94" t="str">
        <f aca="false">IF(U81&gt;0,((((AK81*AL81)+(AN81*AO81))/(U81*1000))*1000000),"no data")</f>
        <v>no data</v>
      </c>
      <c r="AR81" s="75" t="n">
        <f aca="false">S81/24</f>
        <v>152.416666666667</v>
      </c>
      <c r="AS81" s="34"/>
      <c r="AT81" s="60" t="n">
        <v>0</v>
      </c>
      <c r="AU81" s="60" t="n">
        <v>0</v>
      </c>
      <c r="AV81" s="60" t="n">
        <v>0</v>
      </c>
      <c r="AW81" s="60" t="n">
        <v>0</v>
      </c>
      <c r="AX81" s="60" t="n">
        <v>0</v>
      </c>
      <c r="AY81" s="60" t="n">
        <v>0</v>
      </c>
      <c r="AZ81" s="60" t="n">
        <v>6</v>
      </c>
      <c r="BB81" s="77" t="n">
        <v>0</v>
      </c>
      <c r="BC81" s="77" t="n">
        <v>0</v>
      </c>
      <c r="BD81" s="77" t="n">
        <v>0</v>
      </c>
      <c r="BE81" s="77" t="n">
        <v>0</v>
      </c>
      <c r="BF81" s="77" t="str">
        <f aca="false">AQ81</f>
        <v>no data</v>
      </c>
      <c r="BG81" s="139" t="n">
        <v>0</v>
      </c>
      <c r="BH81" s="145" t="n">
        <v>0</v>
      </c>
      <c r="BI81" s="80" t="n">
        <v>0</v>
      </c>
      <c r="BJ81" s="146" t="n">
        <v>0</v>
      </c>
      <c r="BK81" s="146" t="n">
        <v>0</v>
      </c>
      <c r="BL81" s="146" t="n">
        <v>0</v>
      </c>
      <c r="BM81" s="146" t="n">
        <v>0</v>
      </c>
      <c r="BN81" s="147" t="n">
        <v>998.5</v>
      </c>
      <c r="BO81" s="147" t="n">
        <v>50.1</v>
      </c>
      <c r="BP81" s="148" t="n">
        <v>0</v>
      </c>
      <c r="BQ81" s="78" t="n">
        <v>0</v>
      </c>
      <c r="BR81" s="78" t="n">
        <v>0</v>
      </c>
      <c r="BS81" s="84"/>
      <c r="BT81" s="97" t="n">
        <v>0</v>
      </c>
      <c r="BU81" s="97" t="n">
        <v>0</v>
      </c>
      <c r="BV81" s="98"/>
      <c r="BW81" s="77" t="n">
        <v>0</v>
      </c>
      <c r="BX81" s="147" t="n">
        <v>0</v>
      </c>
      <c r="BY81" s="147" t="n">
        <v>0</v>
      </c>
      <c r="CA81" s="147" t="n">
        <v>0</v>
      </c>
      <c r="CB81" s="147" t="n">
        <v>0</v>
      </c>
      <c r="CD81" s="147" t="n">
        <v>0</v>
      </c>
      <c r="CE81" s="147" t="n">
        <v>0</v>
      </c>
      <c r="CF81" s="147" t="n">
        <v>0</v>
      </c>
      <c r="CG81" s="147" t="n">
        <v>0</v>
      </c>
    </row>
    <row r="82" customFormat="false" ht="13.8" hidden="false" customHeight="false" outlineLevel="0" collapsed="false">
      <c r="A82" s="54"/>
      <c r="B82" s="55" t="n">
        <v>43542</v>
      </c>
      <c r="C82" s="56" t="n">
        <v>69.6</v>
      </c>
      <c r="D82" s="57" t="n">
        <v>0.642</v>
      </c>
      <c r="E82" s="58" t="n">
        <v>59</v>
      </c>
      <c r="F82" s="60" t="n">
        <v>83</v>
      </c>
      <c r="G82" s="60" t="n">
        <v>60</v>
      </c>
      <c r="H82" s="59" t="n">
        <v>0</v>
      </c>
      <c r="I82" s="59" t="n">
        <v>0</v>
      </c>
      <c r="J82" s="59" t="n">
        <v>0</v>
      </c>
      <c r="K82" s="59" t="n">
        <v>0</v>
      </c>
      <c r="L82" s="61" t="n">
        <v>24</v>
      </c>
      <c r="M82" s="61" t="n">
        <v>0</v>
      </c>
      <c r="N82" s="61" t="n">
        <v>24</v>
      </c>
      <c r="O82" s="61" t="n">
        <v>0</v>
      </c>
      <c r="P82" s="61" t="n">
        <v>0</v>
      </c>
      <c r="Q82" s="61" t="n">
        <v>0</v>
      </c>
      <c r="R82" s="143" t="n">
        <v>3680</v>
      </c>
      <c r="S82" s="62" t="n">
        <v>3658</v>
      </c>
      <c r="T82" s="150" t="n">
        <v>0</v>
      </c>
      <c r="U82" s="63" t="n">
        <v>0</v>
      </c>
      <c r="V82" s="63" t="n">
        <v>0</v>
      </c>
      <c r="W82" s="59" t="n">
        <v>44</v>
      </c>
      <c r="X82" s="60" t="n">
        <v>0</v>
      </c>
      <c r="Y82" s="60" t="n">
        <v>48</v>
      </c>
      <c r="Z82" s="60" t="n">
        <v>0</v>
      </c>
      <c r="AA82" s="60" t="n">
        <v>60</v>
      </c>
      <c r="AB82" s="60" t="n">
        <v>0</v>
      </c>
      <c r="AC82" s="64" t="n">
        <v>6</v>
      </c>
      <c r="AD82" s="65" t="n">
        <f aca="false">U82-T82</f>
        <v>0</v>
      </c>
      <c r="AE82" s="60" t="n">
        <v>0</v>
      </c>
      <c r="AF82" s="66" t="str">
        <f aca="false">IF(AE82&gt;0, V82/(AE82*24),"no data")</f>
        <v>no data</v>
      </c>
      <c r="AG82" s="67" t="n">
        <f aca="false">IF(R82&gt;0,R82/24,"no data")</f>
        <v>153.333333333333</v>
      </c>
      <c r="AH82" s="66" t="str">
        <f aca="false">IF(U82&gt;0,(U82/R82),"no data")</f>
        <v>no data</v>
      </c>
      <c r="AI82" s="68" t="n">
        <f aca="false">(1440-((W82*X82)+(Y82*Z82)+(AA82*AB82))/(W82+Y82+AA82))/1440</f>
        <v>1</v>
      </c>
      <c r="AJ82" s="69" t="str">
        <f aca="false">IF(U82&gt;0,(1440-((X82*W82+AT82*AU82)+(Z82*Y82+AV82*AW82)+(AA82*AB82+AX82*AY82))/(W82+Y82+AA82))/1440,"no data")</f>
        <v>no data</v>
      </c>
      <c r="AK82" s="91" t="n">
        <v>0</v>
      </c>
      <c r="AL82" s="96" t="n">
        <v>0</v>
      </c>
      <c r="AM82" s="58" t="n">
        <f aca="false">AK82*AL82</f>
        <v>0</v>
      </c>
      <c r="AN82" s="91" t="n">
        <v>0</v>
      </c>
      <c r="AO82" s="93" t="n">
        <v>0</v>
      </c>
      <c r="AP82" s="73" t="n">
        <f aca="false">AN82*AO82</f>
        <v>0</v>
      </c>
      <c r="AQ82" s="94" t="str">
        <f aca="false">IF(U82&gt;0,((((AK82*AL82)+(AN82*AO82))/(U82*1000))*1000000),"no data")</f>
        <v>no data</v>
      </c>
      <c r="AR82" s="75" t="n">
        <f aca="false">S82/24</f>
        <v>152.416666666667</v>
      </c>
      <c r="AS82" s="34"/>
      <c r="AT82" s="59" t="n">
        <v>0</v>
      </c>
      <c r="AU82" s="76" t="n">
        <v>0</v>
      </c>
      <c r="AV82" s="76" t="n">
        <v>0</v>
      </c>
      <c r="AW82" s="59" t="n">
        <v>0</v>
      </c>
      <c r="AX82" s="76" t="n">
        <v>0</v>
      </c>
      <c r="AY82" s="59" t="n">
        <v>0</v>
      </c>
      <c r="AZ82" s="59" t="n">
        <v>6</v>
      </c>
      <c r="BB82" s="77" t="n">
        <v>0</v>
      </c>
      <c r="BC82" s="77" t="n">
        <v>0</v>
      </c>
      <c r="BD82" s="77" t="n">
        <v>0</v>
      </c>
      <c r="BE82" s="77" t="n">
        <v>0</v>
      </c>
      <c r="BF82" s="77" t="str">
        <f aca="false">AQ82</f>
        <v>no data</v>
      </c>
      <c r="BG82" s="139" t="n">
        <v>0</v>
      </c>
      <c r="BH82" s="79" t="n">
        <v>0</v>
      </c>
      <c r="BI82" s="80" t="n">
        <v>0</v>
      </c>
      <c r="BJ82" s="81" t="n">
        <v>0</v>
      </c>
      <c r="BK82" s="82" t="n">
        <v>0</v>
      </c>
      <c r="BL82" s="82" t="n">
        <v>0</v>
      </c>
      <c r="BM82" s="82" t="n">
        <v>0</v>
      </c>
      <c r="BN82" s="82" t="n">
        <v>997.7</v>
      </c>
      <c r="BO82" s="81" t="n">
        <v>50.02</v>
      </c>
      <c r="BP82" s="83" t="n">
        <v>0</v>
      </c>
      <c r="BQ82" s="78" t="n">
        <v>0</v>
      </c>
      <c r="BR82" s="78" t="n">
        <v>0</v>
      </c>
      <c r="BS82" s="84"/>
      <c r="BT82" s="97" t="n">
        <v>0</v>
      </c>
      <c r="BU82" s="97" t="n">
        <v>0</v>
      </c>
      <c r="BV82" s="98"/>
      <c r="BW82" s="77" t="n">
        <v>0</v>
      </c>
      <c r="BX82" s="78" t="n">
        <v>0</v>
      </c>
      <c r="BY82" s="78" t="n">
        <v>0</v>
      </c>
      <c r="CA82" s="78" t="n">
        <v>0</v>
      </c>
      <c r="CB82" s="78" t="n">
        <v>0</v>
      </c>
      <c r="CD82" s="78" t="n">
        <v>0</v>
      </c>
      <c r="CE82" s="78" t="n">
        <v>0</v>
      </c>
      <c r="CF82" s="78" t="n">
        <v>0</v>
      </c>
      <c r="CG82" s="78" t="n">
        <v>0</v>
      </c>
    </row>
    <row r="83" customFormat="false" ht="12.75" hidden="false" customHeight="true" outlineLevel="0" collapsed="false">
      <c r="A83" s="54" t="s">
        <v>96</v>
      </c>
      <c r="B83" s="55" t="n">
        <v>43543</v>
      </c>
      <c r="C83" s="103" t="n">
        <v>71.3</v>
      </c>
      <c r="D83" s="132" t="n">
        <v>0.622</v>
      </c>
      <c r="E83" s="105" t="n">
        <v>59.8</v>
      </c>
      <c r="F83" s="107" t="n">
        <v>88</v>
      </c>
      <c r="G83" s="107" t="n">
        <v>61</v>
      </c>
      <c r="H83" s="107" t="n">
        <v>0</v>
      </c>
      <c r="I83" s="107" t="n">
        <v>0</v>
      </c>
      <c r="J83" s="107" t="n">
        <v>0</v>
      </c>
      <c r="K83" s="107" t="n">
        <v>0</v>
      </c>
      <c r="L83" s="151" t="n">
        <v>8</v>
      </c>
      <c r="M83" s="151" t="n">
        <v>0</v>
      </c>
      <c r="N83" s="151" t="n">
        <v>8</v>
      </c>
      <c r="O83" s="151" t="n">
        <v>0</v>
      </c>
      <c r="P83" s="151" t="n">
        <v>0</v>
      </c>
      <c r="Q83" s="151" t="n">
        <v>0</v>
      </c>
      <c r="R83" s="152" t="n">
        <v>3666</v>
      </c>
      <c r="S83" s="110" t="n">
        <v>1240</v>
      </c>
      <c r="T83" s="110" t="n">
        <v>0</v>
      </c>
      <c r="U83" s="111" t="n">
        <v>0</v>
      </c>
      <c r="V83" s="111" t="n">
        <v>0</v>
      </c>
      <c r="W83" s="107" t="n">
        <v>44</v>
      </c>
      <c r="X83" s="107" t="n">
        <v>960</v>
      </c>
      <c r="Y83" s="107" t="n">
        <v>48</v>
      </c>
      <c r="Z83" s="107" t="n">
        <v>960</v>
      </c>
      <c r="AA83" s="107" t="n">
        <v>60</v>
      </c>
      <c r="AB83" s="107" t="n">
        <v>960</v>
      </c>
      <c r="AC83" s="112" t="n">
        <v>5</v>
      </c>
      <c r="AD83" s="113" t="n">
        <f aca="false">U83-T83</f>
        <v>0</v>
      </c>
      <c r="AE83" s="107" t="n">
        <v>0</v>
      </c>
      <c r="AF83" s="114" t="str">
        <f aca="false">IF(AE83&gt;0, V83/(AE83*24),"no data")</f>
        <v>no data</v>
      </c>
      <c r="AG83" s="115" t="n">
        <f aca="false">IF(R83&gt;0,R83/24,"no data")</f>
        <v>152.75</v>
      </c>
      <c r="AH83" s="114" t="str">
        <f aca="false">IF(U83&gt;0,(U83/R83),"no data")</f>
        <v>no data</v>
      </c>
      <c r="AI83" s="116" t="n">
        <f aca="false">(1440-((W83*X83)+(Y83*Z83)+(AA83*AB83))/(W83+Y83+AA83))/1440</f>
        <v>0.333333333333333</v>
      </c>
      <c r="AJ83" s="117" t="str">
        <f aca="false">IF(U83&gt;0,(1440-((X83*W83+AT83*AU83)+(Z83*Y83+AV83*AW83)+(AA83*AB83+AX83*AY83))/(W83+Y83+AA83))/1440,"no data")</f>
        <v>no data</v>
      </c>
      <c r="AK83" s="118" t="n">
        <v>0</v>
      </c>
      <c r="AL83" s="119" t="n">
        <v>0</v>
      </c>
      <c r="AM83" s="105" t="n">
        <f aca="false">AK83*AL83</f>
        <v>0</v>
      </c>
      <c r="AN83" s="118" t="n">
        <v>0</v>
      </c>
      <c r="AO83" s="120" t="n">
        <v>0</v>
      </c>
      <c r="AP83" s="121" t="n">
        <f aca="false">AN83*AO83</f>
        <v>0</v>
      </c>
      <c r="AQ83" s="122" t="str">
        <f aca="false">IF(U83&gt;0,((((AK83*AL83)+(AN83*AO83))/(U83*1000))*1000000),"no data")</f>
        <v>no data</v>
      </c>
      <c r="AR83" s="123" t="n">
        <f aca="false">S83/24</f>
        <v>51.6666666666667</v>
      </c>
      <c r="AS83" s="34"/>
      <c r="AT83" s="106" t="n">
        <v>0</v>
      </c>
      <c r="AU83" s="125" t="n">
        <v>0</v>
      </c>
      <c r="AV83" s="125" t="n">
        <v>0</v>
      </c>
      <c r="AW83" s="106" t="n">
        <v>0</v>
      </c>
      <c r="AX83" s="125" t="n">
        <v>0</v>
      </c>
      <c r="AY83" s="106" t="n">
        <v>0</v>
      </c>
      <c r="AZ83" s="106" t="n">
        <v>5</v>
      </c>
      <c r="BB83" s="126" t="n">
        <v>0</v>
      </c>
      <c r="BC83" s="126" t="n">
        <v>0</v>
      </c>
      <c r="BD83" s="126" t="n">
        <v>0</v>
      </c>
      <c r="BE83" s="126" t="n">
        <v>0</v>
      </c>
      <c r="BF83" s="126" t="str">
        <f aca="false">AQ83</f>
        <v>no data</v>
      </c>
      <c r="BG83" s="128" t="n">
        <v>0</v>
      </c>
      <c r="BH83" s="153" t="n">
        <v>0</v>
      </c>
      <c r="BI83" s="154" t="n">
        <v>0</v>
      </c>
      <c r="BJ83" s="155" t="n">
        <v>0</v>
      </c>
      <c r="BK83" s="156" t="n">
        <v>0</v>
      </c>
      <c r="BL83" s="156" t="n">
        <v>0</v>
      </c>
      <c r="BM83" s="156" t="n">
        <v>0</v>
      </c>
      <c r="BN83" s="156" t="n">
        <v>993</v>
      </c>
      <c r="BO83" s="156" t="n">
        <v>50.05</v>
      </c>
      <c r="BP83" s="157" t="n">
        <v>0</v>
      </c>
      <c r="BQ83" s="156" t="n">
        <v>0</v>
      </c>
      <c r="BR83" s="156" t="n">
        <v>0</v>
      </c>
      <c r="BS83" s="84"/>
      <c r="BT83" s="156" t="n">
        <v>0</v>
      </c>
      <c r="BU83" s="156" t="n">
        <v>0</v>
      </c>
      <c r="BV83" s="98"/>
      <c r="BW83" s="126" t="n">
        <v>0</v>
      </c>
      <c r="BX83" s="128" t="n">
        <v>0</v>
      </c>
      <c r="BY83" s="128" t="n">
        <v>0</v>
      </c>
      <c r="CA83" s="128" t="n">
        <v>0</v>
      </c>
      <c r="CB83" s="128" t="n">
        <v>0</v>
      </c>
      <c r="CD83" s="128" t="n">
        <v>0</v>
      </c>
      <c r="CE83" s="128" t="n">
        <v>0</v>
      </c>
      <c r="CF83" s="128" t="n">
        <v>0</v>
      </c>
      <c r="CG83" s="128" t="n">
        <v>0</v>
      </c>
    </row>
    <row r="84" customFormat="false" ht="13.8" hidden="false" customHeight="false" outlineLevel="0" collapsed="false">
      <c r="A84" s="54"/>
      <c r="B84" s="55" t="n">
        <v>43544</v>
      </c>
      <c r="C84" s="103" t="n">
        <v>68.2</v>
      </c>
      <c r="D84" s="132" t="n">
        <v>0.675</v>
      </c>
      <c r="E84" s="105" t="n">
        <v>59.1</v>
      </c>
      <c r="F84" s="107" t="n">
        <v>82</v>
      </c>
      <c r="G84" s="107" t="n">
        <v>59</v>
      </c>
      <c r="H84" s="107" t="n">
        <v>0</v>
      </c>
      <c r="I84" s="107" t="n">
        <v>0</v>
      </c>
      <c r="J84" s="107" t="n">
        <v>0</v>
      </c>
      <c r="K84" s="107" t="n">
        <v>0</v>
      </c>
      <c r="L84" s="151" t="n">
        <v>0</v>
      </c>
      <c r="M84" s="151" t="n">
        <v>0</v>
      </c>
      <c r="N84" s="151" t="n">
        <v>0</v>
      </c>
      <c r="O84" s="151" t="n">
        <v>0</v>
      </c>
      <c r="P84" s="151" t="n">
        <v>0</v>
      </c>
      <c r="Q84" s="151" t="n">
        <v>0</v>
      </c>
      <c r="R84" s="152" t="n">
        <v>3692</v>
      </c>
      <c r="S84" s="110" t="n">
        <v>0</v>
      </c>
      <c r="T84" s="110" t="n">
        <v>0</v>
      </c>
      <c r="U84" s="111" t="n">
        <v>0</v>
      </c>
      <c r="V84" s="111" t="n">
        <v>0</v>
      </c>
      <c r="W84" s="107" t="n">
        <v>44</v>
      </c>
      <c r="X84" s="107" t="n">
        <v>1440</v>
      </c>
      <c r="Y84" s="107" t="n">
        <v>48</v>
      </c>
      <c r="Z84" s="107" t="n">
        <v>1440</v>
      </c>
      <c r="AA84" s="107" t="n">
        <v>60</v>
      </c>
      <c r="AB84" s="107" t="n">
        <v>1440</v>
      </c>
      <c r="AC84" s="112" t="n">
        <v>3</v>
      </c>
      <c r="AD84" s="113" t="n">
        <f aca="false">U84-T84</f>
        <v>0</v>
      </c>
      <c r="AE84" s="107" t="n">
        <v>0</v>
      </c>
      <c r="AF84" s="114" t="str">
        <f aca="false">IF(AE84&gt;0, V84/(AE84*24),"no data")</f>
        <v>no data</v>
      </c>
      <c r="AG84" s="115" t="n">
        <f aca="false">IF(R84&gt;0,R84/24,"no data")</f>
        <v>153.833333333333</v>
      </c>
      <c r="AH84" s="114" t="str">
        <f aca="false">IF(U84&gt;0,(U84/R84),"no data")</f>
        <v>no data</v>
      </c>
      <c r="AI84" s="116" t="n">
        <f aca="false">(1440-((W84*X84)+(Y84*Z84)+(AA84*AB84))/(W84+Y84+AA84))/1440</f>
        <v>0</v>
      </c>
      <c r="AJ84" s="117" t="str">
        <f aca="false">IF(U84&gt;0,(1440-((X84*W84+AT84*AU84)+(Z84*Y84+AV84*AW84)+(AA84*AB84+AX84*AY84))/(W84+Y84+AA84))/1440,"no data")</f>
        <v>no data</v>
      </c>
      <c r="AK84" s="118" t="n">
        <v>0</v>
      </c>
      <c r="AL84" s="119" t="n">
        <v>0</v>
      </c>
      <c r="AM84" s="105" t="n">
        <f aca="false">AK84*AL84</f>
        <v>0</v>
      </c>
      <c r="AN84" s="118" t="n">
        <v>0</v>
      </c>
      <c r="AO84" s="120" t="n">
        <v>0</v>
      </c>
      <c r="AP84" s="121" t="n">
        <f aca="false">AN84*AO84</f>
        <v>0</v>
      </c>
      <c r="AQ84" s="122" t="str">
        <f aca="false">IF(U84&gt;0,((((AK84*AL84)+(AN84*AO84))/(U84*1000))*1000000),"no data")</f>
        <v>no data</v>
      </c>
      <c r="AR84" s="123" t="n">
        <f aca="false">S84/24</f>
        <v>0</v>
      </c>
      <c r="AS84" s="34"/>
      <c r="AT84" s="106" t="n">
        <v>0</v>
      </c>
      <c r="AU84" s="125" t="n">
        <v>0</v>
      </c>
      <c r="AV84" s="106" t="n">
        <v>0</v>
      </c>
      <c r="AW84" s="106" t="n">
        <v>0</v>
      </c>
      <c r="AX84" s="125" t="n">
        <v>0</v>
      </c>
      <c r="AY84" s="106" t="n">
        <v>0</v>
      </c>
      <c r="AZ84" s="106" t="n">
        <v>3</v>
      </c>
      <c r="BB84" s="126" t="n">
        <v>0</v>
      </c>
      <c r="BC84" s="126" t="n">
        <v>0</v>
      </c>
      <c r="BD84" s="126" t="n">
        <v>0</v>
      </c>
      <c r="BE84" s="126" t="n">
        <v>0</v>
      </c>
      <c r="BF84" s="126" t="str">
        <f aca="false">AQ84</f>
        <v>no data</v>
      </c>
      <c r="BG84" s="128" t="n">
        <v>0</v>
      </c>
      <c r="BH84" s="153" t="n">
        <v>0</v>
      </c>
      <c r="BI84" s="154" t="n">
        <v>0</v>
      </c>
      <c r="BJ84" s="155" t="n">
        <v>0</v>
      </c>
      <c r="BK84" s="156" t="n">
        <v>0</v>
      </c>
      <c r="BL84" s="156" t="n">
        <v>0</v>
      </c>
      <c r="BM84" s="156" t="n">
        <v>0</v>
      </c>
      <c r="BN84" s="158" t="n">
        <v>995</v>
      </c>
      <c r="BO84" s="158" t="n">
        <v>50.04</v>
      </c>
      <c r="BP84" s="157" t="n">
        <v>0</v>
      </c>
      <c r="BQ84" s="156" t="n">
        <v>0</v>
      </c>
      <c r="BR84" s="156" t="n">
        <v>0</v>
      </c>
      <c r="BS84" s="84"/>
      <c r="BT84" s="156" t="n">
        <v>0</v>
      </c>
      <c r="BU84" s="156" t="n">
        <v>0</v>
      </c>
      <c r="BV84" s="98"/>
      <c r="BW84" s="126" t="n">
        <v>0</v>
      </c>
      <c r="BX84" s="128" t="n">
        <v>0</v>
      </c>
      <c r="BY84" s="128" t="n">
        <v>0</v>
      </c>
      <c r="CA84" s="128" t="n">
        <v>0</v>
      </c>
      <c r="CB84" s="128" t="n">
        <v>0</v>
      </c>
      <c r="CD84" s="128" t="n">
        <v>0</v>
      </c>
      <c r="CE84" s="128" t="n">
        <v>0</v>
      </c>
      <c r="CF84" s="128" t="n">
        <v>0</v>
      </c>
      <c r="CG84" s="128" t="n">
        <v>0</v>
      </c>
    </row>
    <row r="85" customFormat="false" ht="13.8" hidden="false" customHeight="false" outlineLevel="0" collapsed="false">
      <c r="A85" s="54"/>
      <c r="B85" s="55" t="n">
        <v>43545</v>
      </c>
      <c r="C85" s="103" t="n">
        <v>71.4</v>
      </c>
      <c r="D85" s="132" t="n">
        <v>0.583</v>
      </c>
      <c r="E85" s="105" t="n">
        <v>58.3</v>
      </c>
      <c r="F85" s="107" t="n">
        <v>91</v>
      </c>
      <c r="G85" s="107" t="n">
        <v>60</v>
      </c>
      <c r="H85" s="107" t="n">
        <v>0</v>
      </c>
      <c r="I85" s="107" t="n">
        <v>0</v>
      </c>
      <c r="J85" s="107" t="n">
        <v>0</v>
      </c>
      <c r="K85" s="107" t="n">
        <v>0</v>
      </c>
      <c r="L85" s="151" t="n">
        <v>0</v>
      </c>
      <c r="M85" s="151" t="n">
        <v>0</v>
      </c>
      <c r="N85" s="151" t="n">
        <v>0</v>
      </c>
      <c r="O85" s="151" t="n">
        <v>0</v>
      </c>
      <c r="P85" s="151" t="n">
        <v>0</v>
      </c>
      <c r="Q85" s="151" t="n">
        <v>0</v>
      </c>
      <c r="R85" s="152" t="n">
        <v>3666</v>
      </c>
      <c r="S85" s="110" t="n">
        <v>0</v>
      </c>
      <c r="T85" s="110" t="n">
        <v>0</v>
      </c>
      <c r="U85" s="111" t="n">
        <v>0</v>
      </c>
      <c r="V85" s="111" t="n">
        <v>0</v>
      </c>
      <c r="W85" s="107" t="n">
        <v>44</v>
      </c>
      <c r="X85" s="107" t="n">
        <v>1440</v>
      </c>
      <c r="Y85" s="107" t="n">
        <v>48</v>
      </c>
      <c r="Z85" s="107" t="n">
        <v>1440</v>
      </c>
      <c r="AA85" s="107" t="n">
        <v>60</v>
      </c>
      <c r="AB85" s="107" t="n">
        <v>1440</v>
      </c>
      <c r="AC85" s="112" t="n">
        <v>3</v>
      </c>
      <c r="AD85" s="113" t="n">
        <f aca="false">U85-T85</f>
        <v>0</v>
      </c>
      <c r="AE85" s="107" t="n">
        <v>0</v>
      </c>
      <c r="AF85" s="114" t="str">
        <f aca="false">IF(AE85&gt;0, V85/(AE85*24),"no data")</f>
        <v>no data</v>
      </c>
      <c r="AG85" s="115" t="n">
        <f aca="false">IF(R85&gt;0,R85/24,"no data")</f>
        <v>152.75</v>
      </c>
      <c r="AH85" s="114" t="str">
        <f aca="false">IF(U85&gt;0,(U85/R85),"no data")</f>
        <v>no data</v>
      </c>
      <c r="AI85" s="116" t="n">
        <f aca="false">(1440-((W85*X85)+(Y85*Z85)+(AA85*AB85))/(W85+Y85+AA85))/1440</f>
        <v>0</v>
      </c>
      <c r="AJ85" s="117" t="str">
        <f aca="false">IF(U85&gt;0,(1440-((X85*W85+AT85*AU85)+(Z85*Y85+AV85*AW85)+(AA85*AB85+AX85*AY85))/(W85+Y85+AA85))/1440,"no data")</f>
        <v>no data</v>
      </c>
      <c r="AK85" s="118" t="n">
        <v>0</v>
      </c>
      <c r="AL85" s="119" t="n">
        <v>0</v>
      </c>
      <c r="AM85" s="105" t="n">
        <f aca="false">AK85*AL85</f>
        <v>0</v>
      </c>
      <c r="AN85" s="118" t="n">
        <v>0</v>
      </c>
      <c r="AO85" s="120" t="n">
        <v>0</v>
      </c>
      <c r="AP85" s="121" t="n">
        <f aca="false">AN85*AO85</f>
        <v>0</v>
      </c>
      <c r="AQ85" s="122" t="str">
        <f aca="false">IF(U85&gt;0,((((AK85*AL85)+(AN85*AO85))/(U85*1000))*1000000),"no data")</f>
        <v>no data</v>
      </c>
      <c r="AR85" s="123" t="n">
        <f aca="false">S85/24</f>
        <v>0</v>
      </c>
      <c r="AS85" s="34"/>
      <c r="AT85" s="106" t="n">
        <v>0</v>
      </c>
      <c r="AU85" s="125" t="n">
        <v>0</v>
      </c>
      <c r="AV85" s="125" t="n">
        <v>0</v>
      </c>
      <c r="AW85" s="106" t="n">
        <v>0</v>
      </c>
      <c r="AX85" s="125" t="n">
        <v>0</v>
      </c>
      <c r="AY85" s="106" t="n">
        <v>0</v>
      </c>
      <c r="AZ85" s="106" t="n">
        <v>3</v>
      </c>
      <c r="BB85" s="126" t="n">
        <v>0</v>
      </c>
      <c r="BC85" s="126" t="n">
        <v>0</v>
      </c>
      <c r="BD85" s="126" t="n">
        <v>0</v>
      </c>
      <c r="BE85" s="126" t="n">
        <v>0</v>
      </c>
      <c r="BF85" s="126" t="str">
        <f aca="false">AQ85</f>
        <v>no data</v>
      </c>
      <c r="BG85" s="128" t="n">
        <v>0</v>
      </c>
      <c r="BH85" s="153" t="n">
        <v>0</v>
      </c>
      <c r="BI85" s="154" t="n">
        <v>0</v>
      </c>
      <c r="BJ85" s="155" t="n">
        <v>0</v>
      </c>
      <c r="BK85" s="156" t="n">
        <v>0</v>
      </c>
      <c r="BL85" s="156" t="n">
        <v>0</v>
      </c>
      <c r="BM85" s="156" t="n">
        <v>0</v>
      </c>
      <c r="BN85" s="158" t="n">
        <v>998</v>
      </c>
      <c r="BO85" s="155" t="n">
        <v>50</v>
      </c>
      <c r="BP85" s="157" t="n">
        <v>0</v>
      </c>
      <c r="BQ85" s="156" t="n">
        <v>0</v>
      </c>
      <c r="BR85" s="156" t="n">
        <v>0</v>
      </c>
      <c r="BS85" s="84"/>
      <c r="BT85" s="156" t="n">
        <v>0</v>
      </c>
      <c r="BU85" s="156" t="n">
        <v>0</v>
      </c>
      <c r="BV85" s="98"/>
      <c r="BW85" s="126" t="n">
        <v>0</v>
      </c>
      <c r="BX85" s="128" t="n">
        <v>0</v>
      </c>
      <c r="BY85" s="128" t="n">
        <v>0</v>
      </c>
      <c r="CA85" s="128" t="n">
        <v>0</v>
      </c>
      <c r="CB85" s="128" t="n">
        <v>0</v>
      </c>
      <c r="CD85" s="128" t="n">
        <v>0</v>
      </c>
      <c r="CE85" s="128" t="n">
        <v>0</v>
      </c>
      <c r="CF85" s="128" t="n">
        <v>0</v>
      </c>
      <c r="CG85" s="128" t="n">
        <v>0</v>
      </c>
    </row>
    <row r="86" customFormat="false" ht="13.8" hidden="false" customHeight="false" outlineLevel="0" collapsed="false">
      <c r="A86" s="54"/>
      <c r="B86" s="55" t="n">
        <v>43546</v>
      </c>
      <c r="C86" s="103" t="n">
        <v>74</v>
      </c>
      <c r="D86" s="132" t="n">
        <v>0.559</v>
      </c>
      <c r="E86" s="105" t="n">
        <v>59.4</v>
      </c>
      <c r="F86" s="107" t="n">
        <v>88</v>
      </c>
      <c r="G86" s="107" t="n">
        <v>63</v>
      </c>
      <c r="H86" s="107" t="n">
        <v>0</v>
      </c>
      <c r="I86" s="107" t="n">
        <v>0</v>
      </c>
      <c r="J86" s="107" t="n">
        <v>0</v>
      </c>
      <c r="K86" s="107" t="n">
        <v>0</v>
      </c>
      <c r="L86" s="151" t="n">
        <v>0</v>
      </c>
      <c r="M86" s="151" t="n">
        <v>0</v>
      </c>
      <c r="N86" s="151" t="n">
        <v>0</v>
      </c>
      <c r="O86" s="151" t="n">
        <v>0</v>
      </c>
      <c r="P86" s="151" t="n">
        <v>0</v>
      </c>
      <c r="Q86" s="151" t="n">
        <v>0</v>
      </c>
      <c r="R86" s="152" t="n">
        <v>3649</v>
      </c>
      <c r="S86" s="110" t="n">
        <v>0</v>
      </c>
      <c r="T86" s="110" t="n">
        <v>0</v>
      </c>
      <c r="U86" s="111" t="n">
        <v>0</v>
      </c>
      <c r="V86" s="111" t="n">
        <v>0</v>
      </c>
      <c r="W86" s="107" t="n">
        <v>44</v>
      </c>
      <c r="X86" s="107" t="n">
        <v>1440</v>
      </c>
      <c r="Y86" s="107" t="n">
        <v>48</v>
      </c>
      <c r="Z86" s="107" t="n">
        <v>1440</v>
      </c>
      <c r="AA86" s="107" t="n">
        <v>60</v>
      </c>
      <c r="AB86" s="107" t="n">
        <v>1440</v>
      </c>
      <c r="AC86" s="112" t="n">
        <v>4</v>
      </c>
      <c r="AD86" s="113" t="n">
        <f aca="false">U86-T86</f>
        <v>0</v>
      </c>
      <c r="AE86" s="107" t="n">
        <v>0</v>
      </c>
      <c r="AF86" s="114" t="str">
        <f aca="false">IF(AE86&gt;0, V86/(AE86*24),"no data")</f>
        <v>no data</v>
      </c>
      <c r="AG86" s="115" t="n">
        <f aca="false">IF(R86&gt;0,R86/24,"no data")</f>
        <v>152.041666666667</v>
      </c>
      <c r="AH86" s="114" t="str">
        <f aca="false">IF(U86&gt;0,(U86/R86),"no data")</f>
        <v>no data</v>
      </c>
      <c r="AI86" s="116" t="n">
        <f aca="false">(1440-((W86*X86)+(Y86*Z86)+(AA86*AB86))/(W86+Y86+AA86))/1440</f>
        <v>0</v>
      </c>
      <c r="AJ86" s="117" t="str">
        <f aca="false">IF(U86&gt;0,(1440-((X86*W86+AT86*AU86)+(Z86*Y86+AV86*AW86)+(AA86*AB86+AX86*AY86))/(W86+Y86+AA86))/1440,"no data")</f>
        <v>no data</v>
      </c>
      <c r="AK86" s="118" t="n">
        <v>0</v>
      </c>
      <c r="AL86" s="119" t="n">
        <v>0</v>
      </c>
      <c r="AM86" s="105" t="n">
        <f aca="false">AK86*AL86</f>
        <v>0</v>
      </c>
      <c r="AN86" s="118" t="n">
        <v>0</v>
      </c>
      <c r="AO86" s="120" t="n">
        <v>0</v>
      </c>
      <c r="AP86" s="121" t="n">
        <f aca="false">AN86*AO86</f>
        <v>0</v>
      </c>
      <c r="AQ86" s="122" t="str">
        <f aca="false">IF(U86&gt;0,((((AK86*AL86)+(AN86*AO86))/(U86*1000))*1000000),"no data")</f>
        <v>no data</v>
      </c>
      <c r="AR86" s="123" t="n">
        <f aca="false">S86/24</f>
        <v>0</v>
      </c>
      <c r="AS86" s="34"/>
      <c r="AT86" s="106" t="n">
        <v>0</v>
      </c>
      <c r="AU86" s="125" t="n">
        <v>0</v>
      </c>
      <c r="AV86" s="125" t="n">
        <v>0</v>
      </c>
      <c r="AW86" s="106" t="n">
        <v>0</v>
      </c>
      <c r="AX86" s="125" t="n">
        <v>0</v>
      </c>
      <c r="AY86" s="106" t="n">
        <v>0</v>
      </c>
      <c r="AZ86" s="106" t="n">
        <v>4</v>
      </c>
      <c r="BB86" s="126" t="n">
        <v>0</v>
      </c>
      <c r="BC86" s="126" t="n">
        <v>0</v>
      </c>
      <c r="BD86" s="126" t="n">
        <v>0</v>
      </c>
      <c r="BE86" s="126" t="n">
        <v>0</v>
      </c>
      <c r="BF86" s="126" t="str">
        <f aca="false">AQ86</f>
        <v>no data</v>
      </c>
      <c r="BG86" s="128" t="n">
        <v>0</v>
      </c>
      <c r="BH86" s="153" t="n">
        <v>0</v>
      </c>
      <c r="BI86" s="154" t="n">
        <v>0</v>
      </c>
      <c r="BJ86" s="155" t="n">
        <v>0</v>
      </c>
      <c r="BK86" s="156" t="n">
        <v>0</v>
      </c>
      <c r="BL86" s="158" t="n">
        <v>0</v>
      </c>
      <c r="BM86" s="156" t="n">
        <v>0</v>
      </c>
      <c r="BN86" s="156" t="n">
        <v>1000</v>
      </c>
      <c r="BO86" s="155" t="n">
        <v>50.09</v>
      </c>
      <c r="BP86" s="157" t="n">
        <v>0</v>
      </c>
      <c r="BQ86" s="156" t="n">
        <v>0</v>
      </c>
      <c r="BR86" s="155" t="n">
        <v>0</v>
      </c>
      <c r="BS86" s="84"/>
      <c r="BT86" s="156" t="n">
        <v>0</v>
      </c>
      <c r="BU86" s="126" t="n">
        <v>0</v>
      </c>
      <c r="BV86" s="98"/>
      <c r="BW86" s="126" t="n">
        <v>0</v>
      </c>
      <c r="BX86" s="128" t="n">
        <v>0</v>
      </c>
      <c r="BY86" s="128" t="n">
        <v>0</v>
      </c>
      <c r="CA86" s="128" t="n">
        <v>0</v>
      </c>
      <c r="CB86" s="128" t="n">
        <v>0</v>
      </c>
      <c r="CD86" s="128" t="n">
        <v>0</v>
      </c>
      <c r="CE86" s="128" t="n">
        <v>0</v>
      </c>
      <c r="CF86" s="128" t="n">
        <v>0</v>
      </c>
      <c r="CG86" s="128" t="n">
        <v>0</v>
      </c>
    </row>
    <row r="87" customFormat="false" ht="13.8" hidden="false" customHeight="false" outlineLevel="0" collapsed="false">
      <c r="A87" s="54"/>
      <c r="B87" s="55" t="n">
        <v>43547</v>
      </c>
      <c r="C87" s="103" t="n">
        <v>72.3</v>
      </c>
      <c r="D87" s="132" t="n">
        <v>0.632</v>
      </c>
      <c r="E87" s="105" t="n">
        <v>61.3</v>
      </c>
      <c r="F87" s="107" t="n">
        <v>87</v>
      </c>
      <c r="G87" s="107" t="n">
        <v>66</v>
      </c>
      <c r="H87" s="107" t="n">
        <v>0</v>
      </c>
      <c r="I87" s="107" t="n">
        <v>0</v>
      </c>
      <c r="J87" s="107" t="n">
        <v>0</v>
      </c>
      <c r="K87" s="107" t="n">
        <v>0</v>
      </c>
      <c r="L87" s="151" t="n">
        <v>0</v>
      </c>
      <c r="M87" s="151" t="n">
        <v>0</v>
      </c>
      <c r="N87" s="151" t="n">
        <v>0</v>
      </c>
      <c r="O87" s="151" t="n">
        <v>0</v>
      </c>
      <c r="P87" s="151" t="n">
        <v>0</v>
      </c>
      <c r="Q87" s="151" t="n">
        <v>0</v>
      </c>
      <c r="R87" s="152" t="n">
        <v>3673</v>
      </c>
      <c r="S87" s="110" t="n">
        <v>0</v>
      </c>
      <c r="T87" s="110" t="n">
        <v>0</v>
      </c>
      <c r="U87" s="111" t="n">
        <v>0</v>
      </c>
      <c r="V87" s="111" t="n">
        <v>0</v>
      </c>
      <c r="W87" s="107" t="n">
        <v>44</v>
      </c>
      <c r="X87" s="107" t="n">
        <v>1440</v>
      </c>
      <c r="Y87" s="107" t="n">
        <v>48</v>
      </c>
      <c r="Z87" s="107" t="n">
        <v>1440</v>
      </c>
      <c r="AA87" s="107" t="n">
        <v>60</v>
      </c>
      <c r="AB87" s="107" t="n">
        <v>1440</v>
      </c>
      <c r="AC87" s="112" t="n">
        <v>4</v>
      </c>
      <c r="AD87" s="113" t="n">
        <f aca="false">U87-T87</f>
        <v>0</v>
      </c>
      <c r="AE87" s="107" t="n">
        <v>0</v>
      </c>
      <c r="AF87" s="114" t="str">
        <f aca="false">IF(AE87&gt;0, V87/(AE87*24),"no data")</f>
        <v>no data</v>
      </c>
      <c r="AG87" s="115" t="n">
        <f aca="false">IF(R87&gt;0,R87/24,"no data")</f>
        <v>153.041666666667</v>
      </c>
      <c r="AH87" s="114" t="str">
        <f aca="false">IF(U87&gt;0,(U87/R87),"no data")</f>
        <v>no data</v>
      </c>
      <c r="AI87" s="116" t="n">
        <f aca="false">(1440-((W87*X87)+(Y87*Z87)+(AA87*AB87))/(W87+Y87+AA87))/1440</f>
        <v>0</v>
      </c>
      <c r="AJ87" s="117" t="str">
        <f aca="false">IF(U87&gt;0,(1440-((X87*W87+AT87*AU87)+(Z87*Y87+AV87*AW87)+(AA87*AB87+AX87*AY87))/(W87+Y87+AA87))/1440,"no data")</f>
        <v>no data</v>
      </c>
      <c r="AK87" s="118" t="n">
        <v>0</v>
      </c>
      <c r="AL87" s="119" t="n">
        <v>0</v>
      </c>
      <c r="AM87" s="105" t="n">
        <f aca="false">AK87*AL87</f>
        <v>0</v>
      </c>
      <c r="AN87" s="118" t="n">
        <v>0</v>
      </c>
      <c r="AO87" s="120" t="n">
        <v>0</v>
      </c>
      <c r="AP87" s="121" t="n">
        <f aca="false">AN87*AO87</f>
        <v>0</v>
      </c>
      <c r="AQ87" s="122" t="str">
        <f aca="false">IF(U87&gt;0,((((AK87*AL87)+(AN87*AO87))/(U87*1000))*1000000),"no data")</f>
        <v>no data</v>
      </c>
      <c r="AR87" s="123" t="n">
        <f aca="false">S87/24</f>
        <v>0</v>
      </c>
      <c r="AS87" s="34"/>
      <c r="AT87" s="106" t="n">
        <v>0</v>
      </c>
      <c r="AU87" s="125" t="n">
        <v>0</v>
      </c>
      <c r="AV87" s="125" t="n">
        <v>0</v>
      </c>
      <c r="AW87" s="106" t="n">
        <v>0</v>
      </c>
      <c r="AX87" s="125" t="n">
        <v>0</v>
      </c>
      <c r="AY87" s="106" t="n">
        <v>0</v>
      </c>
      <c r="AZ87" s="106" t="n">
        <v>4</v>
      </c>
      <c r="BB87" s="126" t="n">
        <v>0</v>
      </c>
      <c r="BC87" s="126" t="n">
        <v>0</v>
      </c>
      <c r="BD87" s="126" t="n">
        <v>0</v>
      </c>
      <c r="BE87" s="126" t="n">
        <v>0</v>
      </c>
      <c r="BF87" s="126" t="str">
        <f aca="false">AQ87</f>
        <v>no data</v>
      </c>
      <c r="BG87" s="128" t="n">
        <v>0</v>
      </c>
      <c r="BH87" s="153" t="n">
        <v>0</v>
      </c>
      <c r="BI87" s="154" t="n">
        <v>0</v>
      </c>
      <c r="BJ87" s="155" t="n">
        <v>0</v>
      </c>
      <c r="BK87" s="156" t="n">
        <v>0</v>
      </c>
      <c r="BL87" s="158" t="n">
        <v>0</v>
      </c>
      <c r="BM87" s="156" t="n">
        <v>0</v>
      </c>
      <c r="BN87" s="156" t="n">
        <v>999</v>
      </c>
      <c r="BO87" s="155" t="n">
        <v>50.04</v>
      </c>
      <c r="BP87" s="157" t="n">
        <v>0</v>
      </c>
      <c r="BQ87" s="156" t="n">
        <v>0</v>
      </c>
      <c r="BR87" s="155" t="n">
        <v>0</v>
      </c>
      <c r="BS87" s="84"/>
      <c r="BT87" s="156" t="n">
        <v>0</v>
      </c>
      <c r="BU87" s="126" t="n">
        <v>0</v>
      </c>
      <c r="BV87" s="98"/>
      <c r="BW87" s="126" t="n">
        <v>0</v>
      </c>
      <c r="BX87" s="128" t="n">
        <v>0</v>
      </c>
      <c r="BY87" s="128" t="n">
        <v>0</v>
      </c>
      <c r="CA87" s="128" t="n">
        <v>0</v>
      </c>
      <c r="CB87" s="128" t="n">
        <v>0</v>
      </c>
      <c r="CD87" s="128" t="n">
        <v>0</v>
      </c>
      <c r="CE87" s="128" t="n">
        <v>0</v>
      </c>
      <c r="CF87" s="128" t="n">
        <v>0</v>
      </c>
      <c r="CG87" s="128" t="n">
        <v>0</v>
      </c>
    </row>
    <row r="88" customFormat="false" ht="13.8" hidden="false" customHeight="false" outlineLevel="0" collapsed="false">
      <c r="A88" s="54"/>
      <c r="B88" s="55" t="n">
        <v>43548</v>
      </c>
      <c r="C88" s="103" t="n">
        <v>68.75</v>
      </c>
      <c r="D88" s="132" t="n">
        <v>0.7074</v>
      </c>
      <c r="E88" s="105" t="n">
        <v>61.41</v>
      </c>
      <c r="F88" s="107" t="n">
        <v>85.77</v>
      </c>
      <c r="G88" s="107" t="n">
        <v>62.8</v>
      </c>
      <c r="H88" s="107" t="n">
        <v>0</v>
      </c>
      <c r="I88" s="107" t="n">
        <v>0</v>
      </c>
      <c r="J88" s="107" t="n">
        <v>0</v>
      </c>
      <c r="K88" s="107" t="n">
        <v>0</v>
      </c>
      <c r="L88" s="151" t="n">
        <v>0</v>
      </c>
      <c r="M88" s="151" t="n">
        <v>0</v>
      </c>
      <c r="N88" s="151" t="n">
        <v>0</v>
      </c>
      <c r="O88" s="151" t="n">
        <v>0</v>
      </c>
      <c r="P88" s="151" t="n">
        <v>0</v>
      </c>
      <c r="Q88" s="151" t="n">
        <v>0</v>
      </c>
      <c r="R88" s="152" t="n">
        <v>3695</v>
      </c>
      <c r="S88" s="110" t="n">
        <v>0</v>
      </c>
      <c r="T88" s="110" t="n">
        <v>0</v>
      </c>
      <c r="U88" s="111" t="n">
        <v>0</v>
      </c>
      <c r="V88" s="111" t="n">
        <v>0</v>
      </c>
      <c r="W88" s="107" t="n">
        <v>44</v>
      </c>
      <c r="X88" s="107" t="n">
        <v>1440</v>
      </c>
      <c r="Y88" s="107" t="n">
        <v>48</v>
      </c>
      <c r="Z88" s="107" t="n">
        <v>1440</v>
      </c>
      <c r="AA88" s="107" t="n">
        <v>60</v>
      </c>
      <c r="AB88" s="107" t="n">
        <v>1440</v>
      </c>
      <c r="AC88" s="112" t="n">
        <v>4</v>
      </c>
      <c r="AD88" s="113" t="n">
        <f aca="false">U88-T88</f>
        <v>0</v>
      </c>
      <c r="AE88" s="107" t="n">
        <v>0</v>
      </c>
      <c r="AF88" s="114" t="str">
        <f aca="false">IF(AE88&gt;0, V88/(AE88*24),"no data")</f>
        <v>no data</v>
      </c>
      <c r="AG88" s="115" t="n">
        <f aca="false">IF(R88&gt;0,R88/24,"no data")</f>
        <v>153.958333333333</v>
      </c>
      <c r="AH88" s="114" t="str">
        <f aca="false">IF(U88&gt;0,(U88/R88),"no data")</f>
        <v>no data</v>
      </c>
      <c r="AI88" s="116" t="n">
        <f aca="false">(1440-((W88*X88)+(Y88*Z88)+(AA88*AB88))/(W88+Y88+AA88))/1440</f>
        <v>0</v>
      </c>
      <c r="AJ88" s="117" t="str">
        <f aca="false">IF(U88&gt;0,(1440-((X88*W88+AT88*AU88)+(Z88*Y88+AV88*AW88)+(AA88*AB88+AX88*AY88))/(W88+Y88+AA88))/1440,"no data")</f>
        <v>no data</v>
      </c>
      <c r="AK88" s="118" t="n">
        <v>0</v>
      </c>
      <c r="AL88" s="119" t="n">
        <v>0</v>
      </c>
      <c r="AM88" s="105" t="n">
        <f aca="false">AK88*AL88</f>
        <v>0</v>
      </c>
      <c r="AN88" s="118" t="n">
        <v>0</v>
      </c>
      <c r="AO88" s="120" t="n">
        <v>0</v>
      </c>
      <c r="AP88" s="121" t="n">
        <f aca="false">AN88*AO88</f>
        <v>0</v>
      </c>
      <c r="AQ88" s="122" t="str">
        <f aca="false">IF(U88&gt;0,((((AK88*AL88)+(AN88*AO88))/(U88*1000))*1000000),"no data")</f>
        <v>no data</v>
      </c>
      <c r="AR88" s="123" t="n">
        <f aca="false">S88/24</f>
        <v>0</v>
      </c>
      <c r="AS88" s="34"/>
      <c r="AT88" s="106" t="n">
        <v>0</v>
      </c>
      <c r="AU88" s="125" t="n">
        <v>0</v>
      </c>
      <c r="AV88" s="125" t="n">
        <v>0</v>
      </c>
      <c r="AW88" s="106" t="n">
        <v>0</v>
      </c>
      <c r="AX88" s="125" t="n">
        <v>0</v>
      </c>
      <c r="AY88" s="106" t="n">
        <v>0</v>
      </c>
      <c r="AZ88" s="106" t="n">
        <v>4</v>
      </c>
      <c r="BB88" s="126" t="n">
        <v>0</v>
      </c>
      <c r="BC88" s="126" t="n">
        <v>0</v>
      </c>
      <c r="BD88" s="126" t="n">
        <v>0</v>
      </c>
      <c r="BE88" s="126" t="n">
        <v>0</v>
      </c>
      <c r="BF88" s="126" t="str">
        <f aca="false">AQ88</f>
        <v>no data</v>
      </c>
      <c r="BG88" s="128" t="n">
        <v>0</v>
      </c>
      <c r="BH88" s="153" t="n">
        <v>0</v>
      </c>
      <c r="BI88" s="154" t="n">
        <v>0</v>
      </c>
      <c r="BJ88" s="155" t="n">
        <v>0</v>
      </c>
      <c r="BK88" s="156" t="n">
        <v>0</v>
      </c>
      <c r="BL88" s="158" t="n">
        <v>0</v>
      </c>
      <c r="BM88" s="156" t="n">
        <v>0</v>
      </c>
      <c r="BN88" s="156" t="n">
        <v>998.24</v>
      </c>
      <c r="BO88" s="155" t="n">
        <v>50.05</v>
      </c>
      <c r="BP88" s="157" t="n">
        <v>0</v>
      </c>
      <c r="BQ88" s="156" t="n">
        <v>0</v>
      </c>
      <c r="BR88" s="155" t="n">
        <v>0</v>
      </c>
      <c r="BS88" s="84"/>
      <c r="BT88" s="156" t="n">
        <v>0</v>
      </c>
      <c r="BU88" s="126" t="n">
        <v>0</v>
      </c>
      <c r="BV88" s="98"/>
      <c r="BW88" s="126" t="n">
        <v>0</v>
      </c>
      <c r="BX88" s="128" t="n">
        <v>0</v>
      </c>
      <c r="BY88" s="128" t="n">
        <v>0</v>
      </c>
      <c r="CA88" s="128" t="n">
        <v>0</v>
      </c>
      <c r="CB88" s="128" t="n">
        <v>0</v>
      </c>
      <c r="CD88" s="128" t="n">
        <v>0</v>
      </c>
      <c r="CE88" s="128" t="n">
        <v>0</v>
      </c>
      <c r="CF88" s="128" t="n">
        <v>0</v>
      </c>
      <c r="CG88" s="128" t="n">
        <v>0</v>
      </c>
    </row>
    <row r="89" customFormat="false" ht="13.8" hidden="false" customHeight="false" outlineLevel="0" collapsed="false">
      <c r="A89" s="54"/>
      <c r="B89" s="55" t="n">
        <v>43549</v>
      </c>
      <c r="C89" s="103" t="n">
        <v>74.6</v>
      </c>
      <c r="D89" s="132" t="n">
        <v>0.579</v>
      </c>
      <c r="E89" s="105" t="n">
        <v>60.8</v>
      </c>
      <c r="F89" s="106" t="n">
        <v>93</v>
      </c>
      <c r="G89" s="106" t="n">
        <v>65</v>
      </c>
      <c r="H89" s="107" t="n">
        <v>0</v>
      </c>
      <c r="I89" s="107" t="n">
        <v>0</v>
      </c>
      <c r="J89" s="107" t="n">
        <v>0</v>
      </c>
      <c r="K89" s="107" t="n">
        <v>0</v>
      </c>
      <c r="L89" s="136" t="n">
        <v>0</v>
      </c>
      <c r="M89" s="136" t="n">
        <v>0</v>
      </c>
      <c r="N89" s="136" t="n">
        <v>0</v>
      </c>
      <c r="O89" s="136" t="n">
        <v>0</v>
      </c>
      <c r="P89" s="136" t="n">
        <v>0</v>
      </c>
      <c r="Q89" s="136" t="n">
        <v>0</v>
      </c>
      <c r="R89" s="136" t="n">
        <v>3642</v>
      </c>
      <c r="S89" s="110" t="n">
        <v>0</v>
      </c>
      <c r="T89" s="110" t="n">
        <v>0</v>
      </c>
      <c r="U89" s="111" t="n">
        <v>0</v>
      </c>
      <c r="V89" s="111" t="n">
        <v>0</v>
      </c>
      <c r="W89" s="107" t="n">
        <v>44</v>
      </c>
      <c r="X89" s="107" t="n">
        <v>1440</v>
      </c>
      <c r="Y89" s="107" t="n">
        <v>48</v>
      </c>
      <c r="Z89" s="106" t="n">
        <v>1440</v>
      </c>
      <c r="AA89" s="107" t="n">
        <v>60</v>
      </c>
      <c r="AB89" s="106" t="n">
        <v>1440</v>
      </c>
      <c r="AC89" s="112" t="n">
        <v>4</v>
      </c>
      <c r="AD89" s="113" t="n">
        <f aca="false">U89-T89</f>
        <v>0</v>
      </c>
      <c r="AE89" s="106" t="n">
        <v>0</v>
      </c>
      <c r="AF89" s="114" t="str">
        <f aca="false">IF(AE89&gt;0, V89/(AE89*24),"no data")</f>
        <v>no data</v>
      </c>
      <c r="AG89" s="115" t="n">
        <f aca="false">IF(R89&gt;0,R89/24,"no data")</f>
        <v>151.75</v>
      </c>
      <c r="AH89" s="114" t="str">
        <f aca="false">IF(U89&gt;0,(U89/R89),"no data")</f>
        <v>no data</v>
      </c>
      <c r="AI89" s="116" t="n">
        <f aca="false">(1440-((W89*X89)+(Y89*Z89)+(AA89*AB89))/(W89+Y89+AA89))/1440</f>
        <v>0</v>
      </c>
      <c r="AJ89" s="117" t="str">
        <f aca="false">IF(U89&gt;0,(1440-((X89*W89+AT89*AU89)+(Z89*Y89+AV89*AW89)+(AA89*AB89+AX89*AY89))/(W89+Y89+AA89))/1440,"no data")</f>
        <v>no data</v>
      </c>
      <c r="AK89" s="118" t="n">
        <v>0</v>
      </c>
      <c r="AL89" s="119" t="n">
        <v>0</v>
      </c>
      <c r="AM89" s="105" t="n">
        <f aca="false">AK89*AL89</f>
        <v>0</v>
      </c>
      <c r="AN89" s="118" t="n">
        <v>0</v>
      </c>
      <c r="AO89" s="120" t="n">
        <v>0</v>
      </c>
      <c r="AP89" s="121" t="n">
        <f aca="false">AN89*AO89</f>
        <v>0</v>
      </c>
      <c r="AQ89" s="122" t="str">
        <f aca="false">IF(U89&gt;0,((((AK89*AL89)+(AN89*AO89))/(U89*1000))*1000000),"no data")</f>
        <v>no data</v>
      </c>
      <c r="AR89" s="123" t="n">
        <f aca="false">S89/24</f>
        <v>0</v>
      </c>
      <c r="AS89" s="34"/>
      <c r="AT89" s="106" t="n">
        <v>0</v>
      </c>
      <c r="AU89" s="125" t="n">
        <v>0</v>
      </c>
      <c r="AV89" s="125" t="n">
        <v>0</v>
      </c>
      <c r="AW89" s="106" t="n">
        <v>0</v>
      </c>
      <c r="AX89" s="125" t="n">
        <v>0</v>
      </c>
      <c r="AY89" s="106" t="n">
        <v>0</v>
      </c>
      <c r="AZ89" s="106" t="n">
        <v>4</v>
      </c>
      <c r="BB89" s="126" t="n">
        <v>0</v>
      </c>
      <c r="BC89" s="126" t="n">
        <v>0</v>
      </c>
      <c r="BD89" s="126" t="n">
        <v>0</v>
      </c>
      <c r="BE89" s="126" t="n">
        <v>0</v>
      </c>
      <c r="BF89" s="126" t="str">
        <f aca="false">AQ89</f>
        <v>no data</v>
      </c>
      <c r="BG89" s="128" t="n">
        <v>0</v>
      </c>
      <c r="BH89" s="153" t="n">
        <v>0</v>
      </c>
      <c r="BI89" s="154" t="n">
        <v>0</v>
      </c>
      <c r="BJ89" s="155" t="n">
        <v>0</v>
      </c>
      <c r="BK89" s="156" t="n">
        <v>0</v>
      </c>
      <c r="BL89" s="156" t="n">
        <v>0</v>
      </c>
      <c r="BM89" s="156" t="n">
        <v>0</v>
      </c>
      <c r="BN89" s="126" t="n">
        <v>997.1</v>
      </c>
      <c r="BO89" s="156" t="n">
        <v>50.04</v>
      </c>
      <c r="BP89" s="157" t="n">
        <v>0</v>
      </c>
      <c r="BQ89" s="156" t="n">
        <v>0</v>
      </c>
      <c r="BR89" s="155" t="n">
        <v>0</v>
      </c>
      <c r="BS89" s="84"/>
      <c r="BT89" s="126" t="n">
        <v>0</v>
      </c>
      <c r="BU89" s="126" t="n">
        <v>0</v>
      </c>
      <c r="BV89" s="98"/>
      <c r="BW89" s="126" t="n">
        <v>0</v>
      </c>
      <c r="BX89" s="128" t="n">
        <v>0</v>
      </c>
      <c r="BY89" s="128" t="n">
        <v>0</v>
      </c>
      <c r="CA89" s="128" t="n">
        <v>0</v>
      </c>
      <c r="CB89" s="128" t="n">
        <v>0</v>
      </c>
      <c r="CD89" s="128" t="n">
        <v>0</v>
      </c>
      <c r="CE89" s="128" t="n">
        <v>0</v>
      </c>
      <c r="CF89" s="128" t="n">
        <v>0</v>
      </c>
      <c r="CG89" s="128" t="n">
        <v>0</v>
      </c>
    </row>
    <row r="90" customFormat="false" ht="12.75" hidden="false" customHeight="true" outlineLevel="0" collapsed="false">
      <c r="A90" s="54" t="s">
        <v>97</v>
      </c>
      <c r="B90" s="55" t="n">
        <v>43550</v>
      </c>
      <c r="C90" s="56" t="n">
        <v>76.4</v>
      </c>
      <c r="D90" s="57" t="n">
        <v>0.577</v>
      </c>
      <c r="E90" s="58" t="n">
        <v>62</v>
      </c>
      <c r="F90" s="59" t="n">
        <v>90</v>
      </c>
      <c r="G90" s="59" t="n">
        <v>61</v>
      </c>
      <c r="H90" s="60" t="n">
        <v>0</v>
      </c>
      <c r="I90" s="60" t="n">
        <v>0</v>
      </c>
      <c r="J90" s="60" t="n">
        <v>0</v>
      </c>
      <c r="K90" s="60" t="n">
        <v>0</v>
      </c>
      <c r="L90" s="61" t="n">
        <v>0</v>
      </c>
      <c r="M90" s="61" t="n">
        <v>0</v>
      </c>
      <c r="N90" s="61" t="n">
        <v>0</v>
      </c>
      <c r="O90" s="61" t="n">
        <v>0</v>
      </c>
      <c r="P90" s="61" t="n">
        <v>0</v>
      </c>
      <c r="Q90" s="61" t="n">
        <v>0</v>
      </c>
      <c r="R90" s="61" t="n">
        <v>3627</v>
      </c>
      <c r="S90" s="62" t="n">
        <v>0</v>
      </c>
      <c r="T90" s="62" t="n">
        <v>0</v>
      </c>
      <c r="U90" s="63" t="n">
        <v>0</v>
      </c>
      <c r="V90" s="63" t="n">
        <v>0</v>
      </c>
      <c r="W90" s="60" t="n">
        <v>43</v>
      </c>
      <c r="X90" s="60" t="n">
        <v>1440</v>
      </c>
      <c r="Y90" s="60" t="n">
        <v>47</v>
      </c>
      <c r="Z90" s="60" t="n">
        <v>1440</v>
      </c>
      <c r="AA90" s="60" t="n">
        <v>60</v>
      </c>
      <c r="AB90" s="59" t="n">
        <v>1440</v>
      </c>
      <c r="AC90" s="64" t="n">
        <v>5</v>
      </c>
      <c r="AD90" s="65" t="n">
        <f aca="false">U90-T90</f>
        <v>0</v>
      </c>
      <c r="AE90" s="59" t="n">
        <v>0</v>
      </c>
      <c r="AF90" s="66" t="n">
        <v>0</v>
      </c>
      <c r="AG90" s="67" t="n">
        <f aca="false">IF(R90&gt;0,R90/24,"no data")</f>
        <v>151.125</v>
      </c>
      <c r="AH90" s="66" t="n">
        <v>0</v>
      </c>
      <c r="AI90" s="68" t="n">
        <f aca="false">(1440-((W90*X90)+(Y90*Z90)+(AA90*AB90))/(W90+Y90+AA90))/1440</f>
        <v>0</v>
      </c>
      <c r="AJ90" s="69" t="n">
        <v>0</v>
      </c>
      <c r="AK90" s="91" t="n">
        <v>0</v>
      </c>
      <c r="AL90" s="96" t="n">
        <v>0</v>
      </c>
      <c r="AM90" s="58" t="n">
        <f aca="false">AK90*AL90</f>
        <v>0</v>
      </c>
      <c r="AN90" s="91" t="n">
        <v>0</v>
      </c>
      <c r="AO90" s="96" t="n">
        <v>0</v>
      </c>
      <c r="AP90" s="73" t="n">
        <f aca="false">AN90*AO90</f>
        <v>0</v>
      </c>
      <c r="AQ90" s="94" t="str">
        <f aca="false">IF(U90&gt;0,((((AK90*AL90)+(AN90*AO90))/(U90*1000))*1000000),"no data")</f>
        <v>no data</v>
      </c>
      <c r="AR90" s="75" t="n">
        <f aca="false">S90/24</f>
        <v>0</v>
      </c>
      <c r="AS90" s="34"/>
      <c r="AT90" s="59" t="n">
        <v>0</v>
      </c>
      <c r="AU90" s="76" t="n">
        <v>0</v>
      </c>
      <c r="AV90" s="76" t="n">
        <v>0</v>
      </c>
      <c r="AW90" s="59" t="n">
        <v>0</v>
      </c>
      <c r="AX90" s="76" t="n">
        <v>0</v>
      </c>
      <c r="AY90" s="59" t="n">
        <v>0</v>
      </c>
      <c r="AZ90" s="59" t="n">
        <v>5</v>
      </c>
      <c r="BB90" s="77" t="n">
        <v>0</v>
      </c>
      <c r="BC90" s="77" t="n">
        <v>0</v>
      </c>
      <c r="BD90" s="77" t="n">
        <v>0</v>
      </c>
      <c r="BE90" s="77" t="n">
        <v>0</v>
      </c>
      <c r="BF90" s="77" t="str">
        <f aca="false">AQ90</f>
        <v>no data</v>
      </c>
      <c r="BG90" s="159" t="n">
        <f aca="false">BD90/24</f>
        <v>0</v>
      </c>
      <c r="BH90" s="79" t="n">
        <v>0</v>
      </c>
      <c r="BI90" s="80" t="n">
        <v>0</v>
      </c>
      <c r="BJ90" s="81" t="n">
        <v>0</v>
      </c>
      <c r="BK90" s="82" t="n">
        <v>0</v>
      </c>
      <c r="BL90" s="81" t="n">
        <v>0</v>
      </c>
      <c r="BM90" s="81" t="n">
        <v>0</v>
      </c>
      <c r="BN90" s="82" t="n">
        <v>997</v>
      </c>
      <c r="BO90" s="81" t="n">
        <v>49.98</v>
      </c>
      <c r="BP90" s="83" t="n">
        <v>0</v>
      </c>
      <c r="BQ90" s="82" t="n">
        <v>0</v>
      </c>
      <c r="BR90" s="81" t="n">
        <v>0</v>
      </c>
      <c r="BS90" s="84" t="n">
        <f aca="false">BQ90-BR90</f>
        <v>0</v>
      </c>
      <c r="BT90" s="77" t="n">
        <v>0</v>
      </c>
      <c r="BU90" s="77" t="n">
        <v>0</v>
      </c>
      <c r="BV90" s="98"/>
      <c r="BW90" s="77" t="n">
        <f aca="false">BH90+BI90</f>
        <v>0</v>
      </c>
      <c r="BX90" s="77" t="n">
        <v>0</v>
      </c>
      <c r="BY90" s="77" t="n">
        <v>0</v>
      </c>
      <c r="CA90" s="77" t="n">
        <v>0</v>
      </c>
      <c r="CB90" s="77" t="n">
        <v>0</v>
      </c>
      <c r="CD90" s="78" t="n">
        <v>0</v>
      </c>
      <c r="CE90" s="78" t="n">
        <v>0</v>
      </c>
      <c r="CF90" s="78" t="n">
        <v>0</v>
      </c>
      <c r="CG90" s="78" t="n">
        <v>0</v>
      </c>
    </row>
    <row r="91" customFormat="false" ht="13.8" hidden="false" customHeight="false" outlineLevel="0" collapsed="false">
      <c r="A91" s="54"/>
      <c r="B91" s="55" t="n">
        <v>43551</v>
      </c>
      <c r="C91" s="56" t="n">
        <v>79.5</v>
      </c>
      <c r="D91" s="57" t="n">
        <v>0.528</v>
      </c>
      <c r="E91" s="58" t="n">
        <v>62.3</v>
      </c>
      <c r="F91" s="59" t="n">
        <v>93</v>
      </c>
      <c r="G91" s="59" t="n">
        <v>67</v>
      </c>
      <c r="H91" s="60" t="n">
        <v>0</v>
      </c>
      <c r="I91" s="60" t="n">
        <v>0</v>
      </c>
      <c r="J91" s="60" t="n">
        <v>0</v>
      </c>
      <c r="K91" s="60" t="n">
        <v>0</v>
      </c>
      <c r="L91" s="61" t="n">
        <v>0</v>
      </c>
      <c r="M91" s="61" t="n">
        <v>0</v>
      </c>
      <c r="N91" s="61" t="n">
        <v>0</v>
      </c>
      <c r="O91" s="61" t="n">
        <v>0</v>
      </c>
      <c r="P91" s="61" t="n">
        <v>0</v>
      </c>
      <c r="Q91" s="61" t="n">
        <v>0</v>
      </c>
      <c r="R91" s="61" t="n">
        <v>3600</v>
      </c>
      <c r="S91" s="62" t="n">
        <v>0</v>
      </c>
      <c r="T91" s="62" t="n">
        <v>0</v>
      </c>
      <c r="U91" s="63" t="n">
        <v>0</v>
      </c>
      <c r="V91" s="63" t="n">
        <v>0</v>
      </c>
      <c r="W91" s="60" t="n">
        <v>43</v>
      </c>
      <c r="X91" s="60" t="n">
        <v>1440</v>
      </c>
      <c r="Y91" s="60" t="n">
        <v>47</v>
      </c>
      <c r="Z91" s="60" t="n">
        <v>1440</v>
      </c>
      <c r="AA91" s="60" t="n">
        <v>60</v>
      </c>
      <c r="AB91" s="59" t="n">
        <v>1440</v>
      </c>
      <c r="AC91" s="64" t="n">
        <v>5</v>
      </c>
      <c r="AD91" s="65" t="n">
        <f aca="false">U91-T91</f>
        <v>0</v>
      </c>
      <c r="AE91" s="59" t="n">
        <v>0</v>
      </c>
      <c r="AF91" s="66" t="n">
        <v>0</v>
      </c>
      <c r="AG91" s="67" t="n">
        <f aca="false">IF(R91&gt;0,R91/24,"no data")</f>
        <v>150</v>
      </c>
      <c r="AH91" s="66" t="n">
        <v>0</v>
      </c>
      <c r="AI91" s="68" t="n">
        <f aca="false">(1440-((W91*X91)+(Y91*Z91)+(AA91*AB91))/(W91+Y91+AA91))/1440</f>
        <v>0</v>
      </c>
      <c r="AJ91" s="69" t="n">
        <v>0</v>
      </c>
      <c r="AK91" s="91" t="n">
        <v>0</v>
      </c>
      <c r="AL91" s="160" t="n">
        <v>0</v>
      </c>
      <c r="AM91" s="58" t="n">
        <f aca="false">AK91*AL91</f>
        <v>0</v>
      </c>
      <c r="AN91" s="91" t="n">
        <v>0</v>
      </c>
      <c r="AO91" s="160" t="n">
        <v>0</v>
      </c>
      <c r="AP91" s="73" t="n">
        <f aca="false">AN91*AO91</f>
        <v>0</v>
      </c>
      <c r="AQ91" s="94" t="str">
        <f aca="false">IF(U91&gt;0,((((AK91*AL91)+(AN91*AO91))/(U91*1000))*1000000),"no data")</f>
        <v>no data</v>
      </c>
      <c r="AR91" s="75" t="n">
        <f aca="false">S91/24</f>
        <v>0</v>
      </c>
      <c r="AS91" s="34"/>
      <c r="AT91" s="59" t="n">
        <v>0</v>
      </c>
      <c r="AU91" s="76" t="n">
        <v>0</v>
      </c>
      <c r="AV91" s="76" t="n">
        <v>0</v>
      </c>
      <c r="AW91" s="59" t="n">
        <v>0</v>
      </c>
      <c r="AX91" s="76" t="n">
        <v>0</v>
      </c>
      <c r="AY91" s="59" t="n">
        <v>0</v>
      </c>
      <c r="AZ91" s="59" t="n">
        <v>5</v>
      </c>
      <c r="BB91" s="77" t="n">
        <v>0</v>
      </c>
      <c r="BC91" s="77" t="n">
        <v>0</v>
      </c>
      <c r="BD91" s="77" t="n">
        <v>0</v>
      </c>
      <c r="BE91" s="77" t="n">
        <v>0</v>
      </c>
      <c r="BF91" s="77" t="str">
        <f aca="false">AQ91</f>
        <v>no data</v>
      </c>
      <c r="BG91" s="159" t="n">
        <f aca="false">BD91/24</f>
        <v>0</v>
      </c>
      <c r="BH91" s="79" t="n">
        <v>0</v>
      </c>
      <c r="BI91" s="80" t="n">
        <v>0</v>
      </c>
      <c r="BJ91" s="81" t="n">
        <v>0</v>
      </c>
      <c r="BK91" s="81" t="n">
        <v>0</v>
      </c>
      <c r="BL91" s="82" t="n">
        <v>0</v>
      </c>
      <c r="BM91" s="81" t="n">
        <v>0</v>
      </c>
      <c r="BN91" s="82" t="n">
        <v>997</v>
      </c>
      <c r="BO91" s="81" t="n">
        <v>50.02</v>
      </c>
      <c r="BP91" s="83" t="n">
        <v>0</v>
      </c>
      <c r="BQ91" s="77" t="n">
        <v>0</v>
      </c>
      <c r="BR91" s="81" t="n">
        <v>0</v>
      </c>
      <c r="BS91" s="84" t="n">
        <f aca="false">BQ91-BR91</f>
        <v>0</v>
      </c>
      <c r="BT91" s="77" t="n">
        <v>0</v>
      </c>
      <c r="BU91" s="77" t="n">
        <v>0</v>
      </c>
      <c r="BV91" s="98"/>
      <c r="BW91" s="77" t="n">
        <f aca="false">BH91+BI91</f>
        <v>0</v>
      </c>
      <c r="BX91" s="77" t="n">
        <v>0</v>
      </c>
      <c r="BY91" s="77" t="n">
        <v>0</v>
      </c>
      <c r="CA91" s="77" t="n">
        <v>0</v>
      </c>
      <c r="CB91" s="77" t="n">
        <v>0</v>
      </c>
      <c r="CD91" s="78" t="n">
        <v>0</v>
      </c>
      <c r="CE91" s="78" t="n">
        <v>0</v>
      </c>
      <c r="CF91" s="78" t="n">
        <v>0</v>
      </c>
      <c r="CG91" s="78" t="n">
        <v>0</v>
      </c>
    </row>
    <row r="92" customFormat="false" ht="13.8" hidden="false" customHeight="false" outlineLevel="0" collapsed="false">
      <c r="A92" s="54"/>
      <c r="B92" s="55" t="n">
        <v>43552</v>
      </c>
      <c r="C92" s="56" t="n">
        <v>79.7</v>
      </c>
      <c r="D92" s="57" t="n">
        <v>0.572</v>
      </c>
      <c r="E92" s="58" t="n">
        <v>64</v>
      </c>
      <c r="F92" s="59" t="n">
        <v>91</v>
      </c>
      <c r="G92" s="59" t="n">
        <v>62</v>
      </c>
      <c r="H92" s="60" t="n">
        <v>0</v>
      </c>
      <c r="I92" s="60" t="n">
        <v>0</v>
      </c>
      <c r="J92" s="60" t="n">
        <v>0</v>
      </c>
      <c r="K92" s="60" t="n">
        <v>0</v>
      </c>
      <c r="L92" s="61" t="n">
        <v>0</v>
      </c>
      <c r="M92" s="61" t="n">
        <v>0</v>
      </c>
      <c r="N92" s="61" t="n">
        <v>0</v>
      </c>
      <c r="O92" s="61" t="n">
        <v>0</v>
      </c>
      <c r="P92" s="61" t="n">
        <v>0</v>
      </c>
      <c r="Q92" s="61" t="n">
        <v>0</v>
      </c>
      <c r="R92" s="61" t="n">
        <v>3601</v>
      </c>
      <c r="S92" s="62" t="n">
        <v>3638</v>
      </c>
      <c r="T92" s="62" t="n">
        <v>3638</v>
      </c>
      <c r="U92" s="63" t="n">
        <v>0</v>
      </c>
      <c r="V92" s="63" t="n">
        <v>0</v>
      </c>
      <c r="W92" s="60" t="n">
        <v>43</v>
      </c>
      <c r="X92" s="60" t="n">
        <v>0</v>
      </c>
      <c r="Y92" s="60" t="n">
        <v>47</v>
      </c>
      <c r="Z92" s="60" t="n">
        <v>0</v>
      </c>
      <c r="AA92" s="60" t="n">
        <v>60</v>
      </c>
      <c r="AB92" s="59" t="n">
        <v>0</v>
      </c>
      <c r="AC92" s="64" t="n">
        <v>6</v>
      </c>
      <c r="AD92" s="65" t="n">
        <f aca="false">U92-T92</f>
        <v>-3638</v>
      </c>
      <c r="AE92" s="59" t="n">
        <v>0</v>
      </c>
      <c r="AF92" s="66" t="n">
        <v>0</v>
      </c>
      <c r="AG92" s="67" t="n">
        <f aca="false">IF(R92&gt;0,R92/24,"no data")</f>
        <v>150.041666666667</v>
      </c>
      <c r="AH92" s="66" t="n">
        <v>0</v>
      </c>
      <c r="AI92" s="68" t="n">
        <f aca="false">(1440-((W92*X92)+(Y92*Z92)+(AA92*AB92))/(W92+Y92+AA92))/1440</f>
        <v>1</v>
      </c>
      <c r="AJ92" s="69" t="n">
        <v>0</v>
      </c>
      <c r="AK92" s="91" t="n">
        <v>0</v>
      </c>
      <c r="AL92" s="160" t="n">
        <v>0</v>
      </c>
      <c r="AM92" s="58" t="n">
        <f aca="false">AK92*AL92</f>
        <v>0</v>
      </c>
      <c r="AN92" s="91" t="n">
        <v>0</v>
      </c>
      <c r="AO92" s="160" t="n">
        <v>0</v>
      </c>
      <c r="AP92" s="73" t="n">
        <f aca="false">AN92*AO92</f>
        <v>0</v>
      </c>
      <c r="AQ92" s="94" t="str">
        <f aca="false">IF(U92&gt;0,((((AK92*AL92)+(AN92*AO92))/(U92*1000))*1000000),"no data")</f>
        <v>no data</v>
      </c>
      <c r="AR92" s="75" t="n">
        <f aca="false">S92/24</f>
        <v>151.583333333333</v>
      </c>
      <c r="AS92" s="34"/>
      <c r="AT92" s="59" t="n">
        <v>0</v>
      </c>
      <c r="AU92" s="76" t="n">
        <v>0</v>
      </c>
      <c r="AV92" s="76" t="n">
        <v>0</v>
      </c>
      <c r="AW92" s="59" t="n">
        <v>0</v>
      </c>
      <c r="AX92" s="76" t="n">
        <v>0</v>
      </c>
      <c r="AY92" s="59" t="n">
        <v>0</v>
      </c>
      <c r="AZ92" s="59" t="n">
        <v>6</v>
      </c>
      <c r="BB92" s="77" t="n">
        <v>0</v>
      </c>
      <c r="BC92" s="77" t="n">
        <v>0</v>
      </c>
      <c r="BD92" s="77" t="n">
        <v>0</v>
      </c>
      <c r="BE92" s="77" t="n">
        <v>0</v>
      </c>
      <c r="BF92" s="77" t="str">
        <f aca="false">AQ92</f>
        <v>no data</v>
      </c>
      <c r="BG92" s="159" t="n">
        <f aca="false">BD92/24</f>
        <v>0</v>
      </c>
      <c r="BH92" s="79" t="n">
        <v>0</v>
      </c>
      <c r="BI92" s="80" t="n">
        <v>0</v>
      </c>
      <c r="BJ92" s="81" t="n">
        <v>0</v>
      </c>
      <c r="BK92" s="82" t="n">
        <v>0</v>
      </c>
      <c r="BL92" s="81" t="n">
        <v>0</v>
      </c>
      <c r="BM92" s="81" t="n">
        <v>0</v>
      </c>
      <c r="BN92" s="82" t="n">
        <v>995</v>
      </c>
      <c r="BO92" s="81" t="n">
        <v>50.07</v>
      </c>
      <c r="BP92" s="83" t="n">
        <v>0</v>
      </c>
      <c r="BQ92" s="82" t="n">
        <v>0</v>
      </c>
      <c r="BR92" s="81" t="n">
        <v>0</v>
      </c>
      <c r="BS92" s="84" t="n">
        <f aca="false">BQ92-BR92</f>
        <v>0</v>
      </c>
      <c r="BT92" s="77" t="n">
        <v>0</v>
      </c>
      <c r="BU92" s="77" t="n">
        <v>0</v>
      </c>
      <c r="BV92" s="98"/>
      <c r="BW92" s="77" t="n">
        <f aca="false">BH92+BI92</f>
        <v>0</v>
      </c>
      <c r="BX92" s="77" t="n">
        <v>0</v>
      </c>
      <c r="BY92" s="77" t="n">
        <v>0</v>
      </c>
      <c r="CA92" s="77" t="n">
        <v>0</v>
      </c>
      <c r="CB92" s="77" t="n">
        <v>0</v>
      </c>
      <c r="CD92" s="78" t="n">
        <v>0</v>
      </c>
      <c r="CE92" s="78" t="n">
        <v>0</v>
      </c>
      <c r="CF92" s="78" t="n">
        <v>0</v>
      </c>
      <c r="CG92" s="78" t="n">
        <v>0</v>
      </c>
    </row>
    <row r="93" customFormat="false" ht="13.8" hidden="false" customHeight="false" outlineLevel="0" collapsed="false">
      <c r="A93" s="54"/>
      <c r="B93" s="55" t="n">
        <v>43553</v>
      </c>
      <c r="C93" s="56" t="n">
        <v>81.6</v>
      </c>
      <c r="D93" s="57" t="n">
        <v>0.607</v>
      </c>
      <c r="E93" s="58" t="n">
        <v>67.7</v>
      </c>
      <c r="F93" s="59" t="n">
        <v>98</v>
      </c>
      <c r="G93" s="59" t="n">
        <v>71</v>
      </c>
      <c r="H93" s="60" t="n">
        <v>0</v>
      </c>
      <c r="I93" s="60" t="n">
        <v>0</v>
      </c>
      <c r="J93" s="60" t="n">
        <v>0</v>
      </c>
      <c r="K93" s="60" t="n">
        <v>0</v>
      </c>
      <c r="L93" s="61" t="n">
        <v>0</v>
      </c>
      <c r="M93" s="61" t="n">
        <v>0</v>
      </c>
      <c r="N93" s="61" t="n">
        <v>0</v>
      </c>
      <c r="O93" s="61" t="n">
        <v>0</v>
      </c>
      <c r="P93" s="61" t="n">
        <v>0</v>
      </c>
      <c r="Q93" s="61" t="n">
        <v>0</v>
      </c>
      <c r="R93" s="61" t="n">
        <v>3581</v>
      </c>
      <c r="S93" s="62" t="n">
        <v>3620</v>
      </c>
      <c r="T93" s="62" t="n">
        <v>3620</v>
      </c>
      <c r="U93" s="63" t="n">
        <v>0</v>
      </c>
      <c r="V93" s="63" t="n">
        <v>0</v>
      </c>
      <c r="W93" s="60" t="n">
        <v>43</v>
      </c>
      <c r="X93" s="60" t="n">
        <v>0</v>
      </c>
      <c r="Y93" s="60" t="n">
        <v>47</v>
      </c>
      <c r="Z93" s="60" t="n">
        <v>0</v>
      </c>
      <c r="AA93" s="60" t="n">
        <v>60</v>
      </c>
      <c r="AB93" s="59" t="n">
        <v>0</v>
      </c>
      <c r="AC93" s="64" t="n">
        <v>6</v>
      </c>
      <c r="AD93" s="65" t="n">
        <f aca="false">U93-T93</f>
        <v>-3620</v>
      </c>
      <c r="AE93" s="59" t="n">
        <v>0</v>
      </c>
      <c r="AF93" s="66" t="str">
        <f aca="false">IF(AE93&gt;0, V93/(AE93*24),"no data")</f>
        <v>no data</v>
      </c>
      <c r="AG93" s="67" t="n">
        <f aca="false">IF(R93&gt;0,R93/24,"no data")</f>
        <v>149.208333333333</v>
      </c>
      <c r="AH93" s="66" t="str">
        <f aca="false">IF(U93&gt;0,(U93/R93),"no data")</f>
        <v>no data</v>
      </c>
      <c r="AI93" s="68" t="n">
        <f aca="false">(1440-((W93*X93)+(Y93*Z93)+(AA93*AB93))/(W93+Y93+AA93))/1440</f>
        <v>1</v>
      </c>
      <c r="AJ93" s="69" t="str">
        <f aca="false">IF(U93&gt;0,(1440-((X93*W93+AT93*AU93)+(Z93*Y93+AV93*AW93)+(AA93*AB93+AX93*AY93))/(W93+Y93+AA93))/1440,"no data")</f>
        <v>no data</v>
      </c>
      <c r="AK93" s="80" t="n">
        <v>0</v>
      </c>
      <c r="AL93" s="58" t="n">
        <v>0</v>
      </c>
      <c r="AM93" s="58" t="n">
        <f aca="false">AK93*AL93</f>
        <v>0</v>
      </c>
      <c r="AN93" s="80" t="n">
        <v>0</v>
      </c>
      <c r="AO93" s="58" t="n">
        <v>0</v>
      </c>
      <c r="AP93" s="73" t="n">
        <f aca="false">AN93*AO93</f>
        <v>0</v>
      </c>
      <c r="AQ93" s="94" t="str">
        <f aca="false">IF(U93&gt;0,((((AK93*AL93)+(AN93*AO93))/(U93*1000))*1000000),"no data")</f>
        <v>no data</v>
      </c>
      <c r="AR93" s="75" t="n">
        <f aca="false">S93/24</f>
        <v>150.833333333333</v>
      </c>
      <c r="AS93" s="34"/>
      <c r="AT93" s="59" t="n">
        <v>0</v>
      </c>
      <c r="AU93" s="76" t="n">
        <v>0</v>
      </c>
      <c r="AV93" s="76" t="n">
        <v>0</v>
      </c>
      <c r="AW93" s="59" t="n">
        <v>0</v>
      </c>
      <c r="AX93" s="76" t="n">
        <v>0</v>
      </c>
      <c r="AY93" s="59" t="n">
        <v>0</v>
      </c>
      <c r="AZ93" s="59" t="n">
        <v>6</v>
      </c>
      <c r="BB93" s="77" t="n">
        <v>0</v>
      </c>
      <c r="BC93" s="77" t="n">
        <v>0</v>
      </c>
      <c r="BD93" s="77" t="n">
        <v>0</v>
      </c>
      <c r="BE93" s="77" t="n">
        <v>0</v>
      </c>
      <c r="BF93" s="77" t="str">
        <f aca="false">AQ93</f>
        <v>no data</v>
      </c>
      <c r="BG93" s="159" t="n">
        <f aca="false">BD93/24</f>
        <v>0</v>
      </c>
      <c r="BH93" s="79" t="n">
        <v>0</v>
      </c>
      <c r="BI93" s="80" t="n">
        <v>0</v>
      </c>
      <c r="BJ93" s="81" t="n">
        <v>0</v>
      </c>
      <c r="BK93" s="82" t="n">
        <v>0</v>
      </c>
      <c r="BL93" s="81" t="n">
        <v>0</v>
      </c>
      <c r="BM93" s="81" t="n">
        <v>0</v>
      </c>
      <c r="BN93" s="82" t="n">
        <v>992.7</v>
      </c>
      <c r="BO93" s="81" t="n">
        <v>50.1</v>
      </c>
      <c r="BP93" s="99" t="n">
        <v>0</v>
      </c>
      <c r="BQ93" s="81" t="n">
        <v>0</v>
      </c>
      <c r="BR93" s="81" t="n">
        <v>0</v>
      </c>
      <c r="BS93" s="84" t="n">
        <f aca="false">BQ93-BR93</f>
        <v>0</v>
      </c>
      <c r="BT93" s="77" t="n">
        <v>0</v>
      </c>
      <c r="BU93" s="77" t="n">
        <v>0</v>
      </c>
      <c r="BV93" s="98" t="n">
        <f aca="false">BU93-BT93</f>
        <v>0</v>
      </c>
      <c r="BW93" s="77" t="n">
        <f aca="false">BH93+BI93</f>
        <v>0</v>
      </c>
      <c r="BX93" s="77" t="n">
        <v>0</v>
      </c>
      <c r="BY93" s="77" t="n">
        <v>0</v>
      </c>
      <c r="CA93" s="77" t="n">
        <v>0</v>
      </c>
      <c r="CB93" s="77" t="n">
        <v>0.5</v>
      </c>
      <c r="CD93" s="78" t="n">
        <v>0</v>
      </c>
      <c r="CE93" s="78" t="n">
        <v>0</v>
      </c>
      <c r="CF93" s="78" t="n">
        <v>0</v>
      </c>
      <c r="CG93" s="78" t="n">
        <v>0</v>
      </c>
    </row>
    <row r="94" customFormat="false" ht="13.8" hidden="false" customHeight="false" outlineLevel="0" collapsed="false">
      <c r="A94" s="54"/>
      <c r="B94" s="55" t="n">
        <v>43554</v>
      </c>
      <c r="C94" s="56" t="n">
        <v>81.6</v>
      </c>
      <c r="D94" s="57" t="n">
        <v>0.515</v>
      </c>
      <c r="E94" s="58" t="n">
        <v>63.8</v>
      </c>
      <c r="F94" s="59" t="n">
        <v>100</v>
      </c>
      <c r="G94" s="59" t="n">
        <v>71</v>
      </c>
      <c r="H94" s="60" t="n">
        <v>0</v>
      </c>
      <c r="I94" s="60" t="n">
        <v>0</v>
      </c>
      <c r="J94" s="60" t="n">
        <v>0</v>
      </c>
      <c r="K94" s="60" t="n">
        <v>0</v>
      </c>
      <c r="L94" s="61" t="n">
        <v>0</v>
      </c>
      <c r="M94" s="61" t="n">
        <v>0</v>
      </c>
      <c r="N94" s="61" t="n">
        <v>0</v>
      </c>
      <c r="O94" s="61" t="n">
        <v>0</v>
      </c>
      <c r="P94" s="61" t="n">
        <v>0</v>
      </c>
      <c r="Q94" s="61" t="n">
        <v>0</v>
      </c>
      <c r="R94" s="61" t="n">
        <v>3582</v>
      </c>
      <c r="S94" s="62" t="n">
        <v>3579</v>
      </c>
      <c r="T94" s="62" t="n">
        <v>3579</v>
      </c>
      <c r="U94" s="63" t="n">
        <v>0</v>
      </c>
      <c r="V94" s="63" t="n">
        <v>0</v>
      </c>
      <c r="W94" s="60" t="n">
        <v>43</v>
      </c>
      <c r="X94" s="60" t="n">
        <v>0</v>
      </c>
      <c r="Y94" s="60" t="n">
        <v>47</v>
      </c>
      <c r="Z94" s="60" t="n">
        <v>0</v>
      </c>
      <c r="AA94" s="60" t="n">
        <v>60</v>
      </c>
      <c r="AB94" s="59" t="n">
        <v>0</v>
      </c>
      <c r="AC94" s="64" t="n">
        <v>4</v>
      </c>
      <c r="AD94" s="65" t="n">
        <f aca="false">U94-T94</f>
        <v>-3579</v>
      </c>
      <c r="AE94" s="59" t="n">
        <v>0</v>
      </c>
      <c r="AF94" s="66" t="str">
        <f aca="false">IF(AE94&gt;0, V94/(AE94*24),"no data")</f>
        <v>no data</v>
      </c>
      <c r="AG94" s="67" t="n">
        <f aca="false">IF(R94&gt;0,R94/24,"no data")</f>
        <v>149.25</v>
      </c>
      <c r="AH94" s="66" t="str">
        <f aca="false">IF(U94&gt;0,(U94/R94),"no data")</f>
        <v>no data</v>
      </c>
      <c r="AI94" s="68" t="n">
        <f aca="false">(1440-((W94*X94)+(Y94*Z94)+(AA94*AB94))/(W94+Y94+AA94))/1440</f>
        <v>1</v>
      </c>
      <c r="AJ94" s="69" t="str">
        <f aca="false">IF(U94&gt;0,(1440-((X94*W94+AT94*AU94)+(Z94*Y94+AV94*AW94)+(AA94*AB94+AX94*AY94))/(W94+Y94+AA94))/1440,"no data")</f>
        <v>no data</v>
      </c>
      <c r="AK94" s="80" t="n">
        <v>0</v>
      </c>
      <c r="AL94" s="58" t="n">
        <v>0</v>
      </c>
      <c r="AM94" s="58" t="n">
        <f aca="false">AK94*AL94</f>
        <v>0</v>
      </c>
      <c r="AN94" s="80" t="n">
        <v>0</v>
      </c>
      <c r="AO94" s="58" t="n">
        <v>0</v>
      </c>
      <c r="AP94" s="73" t="n">
        <f aca="false">AN94*AO94</f>
        <v>0</v>
      </c>
      <c r="AQ94" s="94" t="str">
        <f aca="false">IF(U94&gt;0,((((AK94*AL94)+(AN94*AO94))/(U94*1000))*1000000),"no data")</f>
        <v>no data</v>
      </c>
      <c r="AR94" s="75" t="n">
        <f aca="false">S94/24</f>
        <v>149.125</v>
      </c>
      <c r="AS94" s="34"/>
      <c r="AT94" s="59" t="n">
        <v>0</v>
      </c>
      <c r="AU94" s="76" t="n">
        <v>0</v>
      </c>
      <c r="AV94" s="76" t="n">
        <v>0</v>
      </c>
      <c r="AW94" s="59" t="n">
        <v>0</v>
      </c>
      <c r="AX94" s="76" t="n">
        <v>0</v>
      </c>
      <c r="AY94" s="59" t="n">
        <v>0</v>
      </c>
      <c r="AZ94" s="59" t="n">
        <v>4</v>
      </c>
      <c r="BB94" s="77" t="n">
        <v>0</v>
      </c>
      <c r="BC94" s="77" t="n">
        <v>0</v>
      </c>
      <c r="BD94" s="77" t="n">
        <v>0</v>
      </c>
      <c r="BE94" s="77" t="n">
        <v>0</v>
      </c>
      <c r="BF94" s="77" t="str">
        <f aca="false">AQ94</f>
        <v>no data</v>
      </c>
      <c r="BG94" s="159" t="n">
        <f aca="false">BD94/24</f>
        <v>0</v>
      </c>
      <c r="BH94" s="79" t="n">
        <v>0</v>
      </c>
      <c r="BI94" s="80" t="n">
        <v>0</v>
      </c>
      <c r="BJ94" s="81" t="n">
        <v>0</v>
      </c>
      <c r="BK94" s="82" t="n">
        <v>0</v>
      </c>
      <c r="BL94" s="82" t="n">
        <v>0</v>
      </c>
      <c r="BM94" s="82" t="n">
        <v>0</v>
      </c>
      <c r="BN94" s="82" t="n">
        <v>993.3</v>
      </c>
      <c r="BO94" s="81" t="n">
        <v>50.05</v>
      </c>
      <c r="BP94" s="83" t="n">
        <v>0</v>
      </c>
      <c r="BQ94" s="78" t="n">
        <v>0</v>
      </c>
      <c r="BR94" s="78" t="n">
        <v>0</v>
      </c>
      <c r="BS94" s="84" t="n">
        <f aca="false">BQ94-BR94</f>
        <v>0</v>
      </c>
      <c r="BT94" s="77" t="n">
        <v>0</v>
      </c>
      <c r="BU94" s="77" t="n">
        <v>0</v>
      </c>
      <c r="BV94" s="98" t="n">
        <f aca="false">BU94-BT94</f>
        <v>0</v>
      </c>
      <c r="BW94" s="77" t="n">
        <f aca="false">BH94+BI94</f>
        <v>0</v>
      </c>
      <c r="BX94" s="77" t="n">
        <v>0</v>
      </c>
      <c r="BY94" s="77" t="n">
        <v>0</v>
      </c>
      <c r="CA94" s="77" t="n">
        <v>0</v>
      </c>
      <c r="CB94" s="77" t="n">
        <v>0</v>
      </c>
      <c r="CD94" s="78" t="n">
        <v>0</v>
      </c>
      <c r="CE94" s="78" t="n">
        <v>0</v>
      </c>
      <c r="CF94" s="78" t="n">
        <v>0</v>
      </c>
      <c r="CG94" s="78" t="n">
        <v>0</v>
      </c>
    </row>
    <row r="95" customFormat="false" ht="13.8" hidden="false" customHeight="false" outlineLevel="0" collapsed="false">
      <c r="A95" s="54"/>
      <c r="B95" s="55" t="n">
        <v>43555</v>
      </c>
      <c r="C95" s="56" t="n">
        <v>77.5</v>
      </c>
      <c r="D95" s="57" t="n">
        <v>0.443</v>
      </c>
      <c r="E95" s="58" t="n">
        <v>57.4</v>
      </c>
      <c r="F95" s="59" t="n">
        <v>93</v>
      </c>
      <c r="G95" s="59" t="n">
        <v>64</v>
      </c>
      <c r="H95" s="60" t="n">
        <v>0</v>
      </c>
      <c r="I95" s="60" t="n">
        <v>0</v>
      </c>
      <c r="J95" s="60" t="n">
        <v>0</v>
      </c>
      <c r="K95" s="60" t="n">
        <v>0</v>
      </c>
      <c r="L95" s="61" t="n">
        <v>0</v>
      </c>
      <c r="M95" s="61" t="n">
        <v>0</v>
      </c>
      <c r="N95" s="61" t="n">
        <v>0</v>
      </c>
      <c r="O95" s="61" t="n">
        <v>0</v>
      </c>
      <c r="P95" s="61" t="n">
        <v>0</v>
      </c>
      <c r="Q95" s="61" t="n">
        <v>0</v>
      </c>
      <c r="R95" s="61" t="n">
        <v>3619</v>
      </c>
      <c r="S95" s="62" t="n">
        <v>3567</v>
      </c>
      <c r="T95" s="62" t="n">
        <v>3567</v>
      </c>
      <c r="U95" s="63" t="n">
        <v>0</v>
      </c>
      <c r="V95" s="63" t="n">
        <v>0</v>
      </c>
      <c r="W95" s="60" t="n">
        <v>43</v>
      </c>
      <c r="X95" s="60" t="n">
        <v>0</v>
      </c>
      <c r="Y95" s="60" t="n">
        <v>47</v>
      </c>
      <c r="Z95" s="60" t="n">
        <v>0</v>
      </c>
      <c r="AA95" s="60" t="n">
        <v>60</v>
      </c>
      <c r="AB95" s="59" t="n">
        <v>0</v>
      </c>
      <c r="AC95" s="64" t="n">
        <v>4</v>
      </c>
      <c r="AD95" s="65" t="n">
        <f aca="false">U95-T95</f>
        <v>-3567</v>
      </c>
      <c r="AE95" s="59" t="n">
        <v>0</v>
      </c>
      <c r="AF95" s="66" t="str">
        <f aca="false">IF(AE95&gt;0, V95/(AE95*24),"no data")</f>
        <v>no data</v>
      </c>
      <c r="AG95" s="67" t="n">
        <f aca="false">IF(R95&gt;0,R95/24,"no data")</f>
        <v>150.791666666667</v>
      </c>
      <c r="AH95" s="66" t="str">
        <f aca="false">IF(U95&gt;0,(U95/R95),"no data")</f>
        <v>no data</v>
      </c>
      <c r="AI95" s="68" t="n">
        <f aca="false">(1440-((W95*X95)+(Y95*Z95)+(AA95*AB95))/(W95+Y95+AA95))/1440</f>
        <v>1</v>
      </c>
      <c r="AJ95" s="69" t="str">
        <f aca="false">IF(U95&gt;0,(1440-((X95*W95+AT95*AU95)+(Z95*Y95+AV95*AW95)+(AA95*AB95+AX95*AY95))/(W95+Y95+AA95))/1440,"no data")</f>
        <v>no data</v>
      </c>
      <c r="AK95" s="80" t="n">
        <v>0</v>
      </c>
      <c r="AL95" s="58" t="n">
        <v>0</v>
      </c>
      <c r="AM95" s="58" t="n">
        <f aca="false">AK95*AL95</f>
        <v>0</v>
      </c>
      <c r="AN95" s="80" t="n">
        <v>0</v>
      </c>
      <c r="AO95" s="58" t="n">
        <v>0</v>
      </c>
      <c r="AP95" s="73" t="n">
        <f aca="false">AN95*AO95</f>
        <v>0</v>
      </c>
      <c r="AQ95" s="94" t="str">
        <f aca="false">IF(U95&gt;0,((((AK95*AL95)+(AN95*AO95))/(U95*1000))*1000000),"no data")</f>
        <v>no data</v>
      </c>
      <c r="AR95" s="75" t="n">
        <f aca="false">S95/24</f>
        <v>148.625</v>
      </c>
      <c r="AS95" s="34"/>
      <c r="AT95" s="59" t="n">
        <v>0</v>
      </c>
      <c r="AU95" s="76" t="n">
        <v>0</v>
      </c>
      <c r="AV95" s="76" t="n">
        <v>0</v>
      </c>
      <c r="AW95" s="59" t="n">
        <v>0</v>
      </c>
      <c r="AX95" s="76" t="n">
        <v>0</v>
      </c>
      <c r="AY95" s="59" t="n">
        <v>0</v>
      </c>
      <c r="AZ95" s="59" t="n">
        <v>4</v>
      </c>
      <c r="BB95" s="77" t="n">
        <v>0</v>
      </c>
      <c r="BC95" s="77" t="n">
        <v>0</v>
      </c>
      <c r="BD95" s="77" t="n">
        <v>0</v>
      </c>
      <c r="BE95" s="77" t="n">
        <v>0</v>
      </c>
      <c r="BF95" s="77" t="str">
        <f aca="false">AQ95</f>
        <v>no data</v>
      </c>
      <c r="BG95" s="159" t="n">
        <f aca="false">BD95/24</f>
        <v>0</v>
      </c>
      <c r="BH95" s="79" t="n">
        <v>0</v>
      </c>
      <c r="BI95" s="80" t="n">
        <v>0</v>
      </c>
      <c r="BJ95" s="81" t="n">
        <v>0</v>
      </c>
      <c r="BK95" s="82" t="n">
        <v>0</v>
      </c>
      <c r="BL95" s="82" t="n">
        <v>0</v>
      </c>
      <c r="BM95" s="82" t="n">
        <v>0</v>
      </c>
      <c r="BN95" s="82" t="n">
        <v>994.8</v>
      </c>
      <c r="BO95" s="81" t="n">
        <v>50.05</v>
      </c>
      <c r="BP95" s="83" t="n">
        <v>0</v>
      </c>
      <c r="BQ95" s="78" t="n">
        <v>0</v>
      </c>
      <c r="BR95" s="78" t="n">
        <v>0</v>
      </c>
      <c r="BS95" s="84" t="n">
        <f aca="false">BQ95-BR95</f>
        <v>0</v>
      </c>
      <c r="BT95" s="77" t="n">
        <v>0</v>
      </c>
      <c r="BU95" s="77" t="n">
        <v>0</v>
      </c>
      <c r="BV95" s="98" t="n">
        <f aca="false">BU95-BT95</f>
        <v>0</v>
      </c>
      <c r="BW95" s="77" t="n">
        <f aca="false">BH95+BI95</f>
        <v>0</v>
      </c>
      <c r="BX95" s="77" t="n">
        <v>0</v>
      </c>
      <c r="BY95" s="77" t="n">
        <v>0</v>
      </c>
      <c r="CA95" s="77" t="n">
        <v>0</v>
      </c>
      <c r="CB95" s="77" t="n">
        <v>0</v>
      </c>
      <c r="CD95" s="77" t="n">
        <v>0</v>
      </c>
      <c r="CE95" s="77" t="n">
        <v>0</v>
      </c>
      <c r="CF95" s="77" t="n">
        <v>0</v>
      </c>
      <c r="CG95" s="77" t="n">
        <v>0</v>
      </c>
    </row>
    <row r="96" customFormat="false" ht="13.8" hidden="false" customHeight="false" outlineLevel="0" collapsed="false">
      <c r="A96" s="54"/>
      <c r="B96" s="55" t="n">
        <v>43556</v>
      </c>
      <c r="C96" s="56" t="n">
        <v>79</v>
      </c>
      <c r="D96" s="57" t="n">
        <v>0.471</v>
      </c>
      <c r="E96" s="58" t="n">
        <v>59.4</v>
      </c>
      <c r="F96" s="59" t="n">
        <v>93</v>
      </c>
      <c r="G96" s="59" t="n">
        <v>68</v>
      </c>
      <c r="H96" s="60" t="n">
        <v>0</v>
      </c>
      <c r="I96" s="60" t="n">
        <v>0</v>
      </c>
      <c r="J96" s="60" t="n">
        <v>0</v>
      </c>
      <c r="K96" s="60" t="n">
        <v>0</v>
      </c>
      <c r="L96" s="61" t="n">
        <v>0</v>
      </c>
      <c r="M96" s="61" t="n">
        <v>0</v>
      </c>
      <c r="N96" s="61" t="n">
        <v>0</v>
      </c>
      <c r="O96" s="61" t="n">
        <v>0</v>
      </c>
      <c r="P96" s="61" t="n">
        <v>0</v>
      </c>
      <c r="Q96" s="61" t="n">
        <v>0</v>
      </c>
      <c r="R96" s="61" t="n">
        <v>3605</v>
      </c>
      <c r="S96" s="62" t="n">
        <v>3550</v>
      </c>
      <c r="T96" s="62" t="n">
        <v>3550</v>
      </c>
      <c r="U96" s="63" t="n">
        <v>0</v>
      </c>
      <c r="V96" s="63" t="n">
        <v>0</v>
      </c>
      <c r="W96" s="60" t="n">
        <v>43</v>
      </c>
      <c r="X96" s="60" t="n">
        <v>0</v>
      </c>
      <c r="Y96" s="60" t="n">
        <v>47</v>
      </c>
      <c r="Z96" s="60" t="n">
        <v>0</v>
      </c>
      <c r="AA96" s="60" t="n">
        <v>60</v>
      </c>
      <c r="AB96" s="59" t="n">
        <v>0</v>
      </c>
      <c r="AC96" s="64" t="n">
        <v>6</v>
      </c>
      <c r="AD96" s="65" t="n">
        <f aca="false">U96-T96</f>
        <v>-3550</v>
      </c>
      <c r="AE96" s="59" t="n">
        <v>0</v>
      </c>
      <c r="AF96" s="66" t="str">
        <f aca="false">IF(AE96&gt;0, V96/(AE96*24),"no data")</f>
        <v>no data</v>
      </c>
      <c r="AG96" s="67" t="n">
        <f aca="false">IF(R96&gt;0,R96/24,"no data")</f>
        <v>150.208333333333</v>
      </c>
      <c r="AH96" s="66" t="str">
        <f aca="false">IF(U96&gt;0,(U96/R96),"no data")</f>
        <v>no data</v>
      </c>
      <c r="AI96" s="68" t="n">
        <f aca="false">(1440-((W96*X96)+(Y96*Z96)+(AA96*AB96))/(W96+Y96+AA96))/1440</f>
        <v>1</v>
      </c>
      <c r="AJ96" s="69" t="str">
        <f aca="false">IF(U96&gt;0,(1440-((X96*W96+AT96*AU96)+(Z96*Y96+AV96*AW96)+(AA96*AB96+AX96*AY96))/(W96+Y96+AA96))/1440,"no data")</f>
        <v>no data</v>
      </c>
      <c r="AK96" s="80" t="n">
        <v>0</v>
      </c>
      <c r="AL96" s="58" t="n">
        <v>0</v>
      </c>
      <c r="AM96" s="58" t="n">
        <f aca="false">AK96*AL96</f>
        <v>0</v>
      </c>
      <c r="AN96" s="80" t="n">
        <v>0</v>
      </c>
      <c r="AO96" s="59" t="n">
        <v>0</v>
      </c>
      <c r="AP96" s="73" t="n">
        <f aca="false">AN96*AO96</f>
        <v>0</v>
      </c>
      <c r="AQ96" s="94" t="str">
        <f aca="false">IF(U96&gt;0,((((AK96*AL96)+(AN96*AO96))/(U96*1000))*1000000),"no data")</f>
        <v>no data</v>
      </c>
      <c r="AR96" s="75" t="n">
        <f aca="false">S96/24</f>
        <v>147.916666666667</v>
      </c>
      <c r="AS96" s="34"/>
      <c r="AT96" s="59" t="n">
        <v>0</v>
      </c>
      <c r="AU96" s="76" t="n">
        <v>0</v>
      </c>
      <c r="AV96" s="76" t="n">
        <v>0</v>
      </c>
      <c r="AW96" s="59" t="n">
        <v>0</v>
      </c>
      <c r="AX96" s="76" t="n">
        <v>0</v>
      </c>
      <c r="AY96" s="59" t="n">
        <v>0</v>
      </c>
      <c r="AZ96" s="59" t="n">
        <v>6</v>
      </c>
      <c r="BB96" s="77" t="n">
        <v>0</v>
      </c>
      <c r="BC96" s="77" t="n">
        <v>0</v>
      </c>
      <c r="BD96" s="77" t="n">
        <v>0</v>
      </c>
      <c r="BE96" s="77" t="n">
        <v>0</v>
      </c>
      <c r="BF96" s="77" t="str">
        <f aca="false">AQ96</f>
        <v>no data</v>
      </c>
      <c r="BG96" s="159" t="n">
        <f aca="false">BD96/24</f>
        <v>0</v>
      </c>
      <c r="BH96" s="79" t="n">
        <v>0</v>
      </c>
      <c r="BI96" s="80" t="n">
        <v>0</v>
      </c>
      <c r="BJ96" s="81" t="n">
        <v>0</v>
      </c>
      <c r="BK96" s="82" t="n">
        <v>0</v>
      </c>
      <c r="BL96" s="82" t="n">
        <v>0</v>
      </c>
      <c r="BM96" s="82" t="n">
        <v>0</v>
      </c>
      <c r="BN96" s="82" t="n">
        <v>994</v>
      </c>
      <c r="BO96" s="81" t="n">
        <v>50.08</v>
      </c>
      <c r="BP96" s="83" t="n">
        <v>0</v>
      </c>
      <c r="BQ96" s="78" t="n">
        <v>0</v>
      </c>
      <c r="BR96" s="78" t="n">
        <v>0</v>
      </c>
      <c r="BS96" s="84" t="n">
        <f aca="false">BQ96-BR96</f>
        <v>0</v>
      </c>
      <c r="BT96" s="77" t="n">
        <v>0</v>
      </c>
      <c r="BU96" s="77" t="n">
        <v>0</v>
      </c>
      <c r="BV96" s="98" t="n">
        <f aca="false">BU96-BT96</f>
        <v>0</v>
      </c>
      <c r="BW96" s="77" t="n">
        <f aca="false">BH96+BI96</f>
        <v>0</v>
      </c>
      <c r="BX96" s="161" t="n">
        <v>0</v>
      </c>
      <c r="BY96" s="161" t="n">
        <v>0</v>
      </c>
      <c r="CA96" s="161" t="n">
        <v>0</v>
      </c>
      <c r="CB96" s="161" t="n">
        <v>0</v>
      </c>
      <c r="CD96" s="161" t="n">
        <v>0</v>
      </c>
      <c r="CE96" s="161" t="n">
        <v>0</v>
      </c>
      <c r="CF96" s="161" t="n">
        <v>0</v>
      </c>
      <c r="CG96" s="161" t="n">
        <v>0</v>
      </c>
    </row>
    <row r="97" customFormat="false" ht="14.95" hidden="false" customHeight="true" outlineLevel="0" collapsed="false">
      <c r="A97" s="101" t="s">
        <v>98</v>
      </c>
      <c r="B97" s="102" t="n">
        <v>43557</v>
      </c>
      <c r="C97" s="103" t="n">
        <v>80.9</v>
      </c>
      <c r="D97" s="104" t="n">
        <v>0.454</v>
      </c>
      <c r="E97" s="105" t="n">
        <v>60.4</v>
      </c>
      <c r="F97" s="106" t="n">
        <v>96</v>
      </c>
      <c r="G97" s="106" t="n">
        <v>66</v>
      </c>
      <c r="H97" s="107" t="n">
        <v>0</v>
      </c>
      <c r="I97" s="107" t="n">
        <v>0</v>
      </c>
      <c r="J97" s="107" t="n">
        <v>0</v>
      </c>
      <c r="K97" s="107" t="n">
        <v>0</v>
      </c>
      <c r="L97" s="108" t="n">
        <v>0</v>
      </c>
      <c r="M97" s="108" t="n">
        <v>0</v>
      </c>
      <c r="N97" s="108" t="n">
        <v>0</v>
      </c>
      <c r="O97" s="108" t="n">
        <v>0</v>
      </c>
      <c r="P97" s="108" t="n">
        <v>0</v>
      </c>
      <c r="Q97" s="108" t="n">
        <v>0</v>
      </c>
      <c r="R97" s="109" t="n">
        <v>3581</v>
      </c>
      <c r="S97" s="110" t="n">
        <v>2736</v>
      </c>
      <c r="T97" s="110" t="n">
        <v>3526</v>
      </c>
      <c r="U97" s="111" t="n">
        <v>83</v>
      </c>
      <c r="V97" s="111" t="n">
        <v>92</v>
      </c>
      <c r="W97" s="106" t="n">
        <v>43</v>
      </c>
      <c r="X97" s="106" t="n">
        <v>239</v>
      </c>
      <c r="Y97" s="106" t="n">
        <v>47</v>
      </c>
      <c r="Z97" s="106" t="n">
        <v>337</v>
      </c>
      <c r="AA97" s="106" t="n">
        <v>60</v>
      </c>
      <c r="AB97" s="106" t="n">
        <v>420</v>
      </c>
      <c r="AC97" s="112" t="n">
        <v>9</v>
      </c>
      <c r="AD97" s="113" t="n">
        <f aca="false">U97-T97</f>
        <v>-3443</v>
      </c>
      <c r="AE97" s="106" t="n">
        <v>29</v>
      </c>
      <c r="AF97" s="114" t="n">
        <f aca="false">IF(AE97&gt;0, V97/(AE97*24),"no data")</f>
        <v>0.132183908045977</v>
      </c>
      <c r="AG97" s="115" t="n">
        <f aca="false">IF(R97&gt;0,R97/24,"no data")</f>
        <v>149.208333333333</v>
      </c>
      <c r="AH97" s="114" t="n">
        <f aca="false">IF(U97&gt;0,(U97/R97),"no data")</f>
        <v>0.0231778832728288</v>
      </c>
      <c r="AI97" s="116" t="n">
        <f aca="false">(1440-((W97*X97)+(Y97*Z97)+(AA97*AB97))/(W97+Y97+AA97))/1440</f>
        <v>0.762425925925926</v>
      </c>
      <c r="AJ97" s="117" t="n">
        <f aca="false">IF(U97&gt;0,(1440-((X97*W97+AT97*AU97)+(Z97*Y97+AV97*AW97)+(AA97*AB97+AX97*AY97))/(W97+Y97+AA97))/1440,"no data")</f>
        <v>0.729180555555555</v>
      </c>
      <c r="AK97" s="118" t="n">
        <v>0.104</v>
      </c>
      <c r="AL97" s="119" t="n">
        <v>171.84</v>
      </c>
      <c r="AM97" s="105" t="n">
        <f aca="false">AK97*AL97</f>
        <v>17.87136</v>
      </c>
      <c r="AN97" s="118" t="n">
        <v>1.408</v>
      </c>
      <c r="AO97" s="165" t="n">
        <v>1005</v>
      </c>
      <c r="AP97" s="121" t="n">
        <f aca="false">AN97*AO97</f>
        <v>1415.04</v>
      </c>
      <c r="AQ97" s="122" t="n">
        <f aca="false">IF(U97&gt;0,((((AK97*AL97)+(AN97*AO97))/(U97*1000))*1000000),"no data")</f>
        <v>17263.9922891566</v>
      </c>
      <c r="AR97" s="123" t="n">
        <f aca="false">S97/24</f>
        <v>114</v>
      </c>
      <c r="AS97" s="34"/>
      <c r="AT97" s="124" t="n">
        <v>25</v>
      </c>
      <c r="AU97" s="106" t="n">
        <v>181</v>
      </c>
      <c r="AV97" s="125" t="n">
        <v>32</v>
      </c>
      <c r="AW97" s="125" t="n">
        <v>83</v>
      </c>
      <c r="AX97" s="106" t="n">
        <v>0</v>
      </c>
      <c r="AY97" s="125" t="n">
        <v>0</v>
      </c>
      <c r="AZ97" s="106" t="n">
        <v>9</v>
      </c>
      <c r="BB97" s="106" t="n">
        <v>68</v>
      </c>
      <c r="BC97" s="106" t="n">
        <v>24</v>
      </c>
      <c r="BD97" s="106" t="n">
        <v>0</v>
      </c>
      <c r="BE97" s="126" t="n">
        <v>44</v>
      </c>
      <c r="BF97" s="127" t="n">
        <f aca="false">AQ97</f>
        <v>17263.9922891566</v>
      </c>
      <c r="BG97" s="128" t="n">
        <f aca="false">BD97/24</f>
        <v>0</v>
      </c>
      <c r="BH97" s="129" t="n">
        <v>0</v>
      </c>
      <c r="BI97" s="130" t="n">
        <v>0</v>
      </c>
      <c r="BJ97" s="128" t="n">
        <v>0</v>
      </c>
      <c r="BK97" s="126" t="n">
        <v>15.29</v>
      </c>
      <c r="BL97" s="126" t="n">
        <v>11.52</v>
      </c>
      <c r="BM97" s="126" t="n">
        <v>0</v>
      </c>
      <c r="BN97" s="126" t="n">
        <v>993</v>
      </c>
      <c r="BO97" s="128" t="n">
        <v>50.02</v>
      </c>
      <c r="BP97" s="131" t="n">
        <v>0.9229</v>
      </c>
      <c r="BQ97" s="128" t="n">
        <v>87.86</v>
      </c>
      <c r="BR97" s="128" t="n">
        <v>85.5</v>
      </c>
      <c r="BS97" s="84" t="n">
        <f aca="false">BQ97-BR97</f>
        <v>2.36</v>
      </c>
      <c r="BT97" s="126" t="n">
        <v>14848</v>
      </c>
      <c r="BU97" s="126" t="n">
        <v>10864</v>
      </c>
      <c r="BV97" s="98" t="n">
        <f aca="false">BU97-BT97</f>
        <v>-3984</v>
      </c>
      <c r="BW97" s="126" t="n">
        <f aca="false">BH97+BI97</f>
        <v>0</v>
      </c>
      <c r="BX97" s="128" t="n">
        <v>0</v>
      </c>
      <c r="BY97" s="128" t="n">
        <v>0</v>
      </c>
      <c r="CA97" s="128" t="n">
        <v>0</v>
      </c>
      <c r="CB97" s="128" t="n">
        <v>1.8</v>
      </c>
      <c r="CD97" s="128" t="n">
        <v>2</v>
      </c>
      <c r="CE97" s="128" t="n">
        <v>4.5</v>
      </c>
      <c r="CF97" s="128" t="n">
        <v>0</v>
      </c>
      <c r="CG97" s="128" t="n">
        <v>0</v>
      </c>
    </row>
    <row r="98" customFormat="false" ht="13.8" hidden="false" customHeight="false" outlineLevel="0" collapsed="false">
      <c r="A98" s="101"/>
      <c r="B98" s="102" t="n">
        <v>43558</v>
      </c>
      <c r="C98" s="103" t="n">
        <v>82.5</v>
      </c>
      <c r="D98" s="132" t="n">
        <v>0.626</v>
      </c>
      <c r="E98" s="105" t="n">
        <v>48.9</v>
      </c>
      <c r="F98" s="106" t="n">
        <v>98</v>
      </c>
      <c r="G98" s="106" t="n">
        <v>71</v>
      </c>
      <c r="H98" s="107" t="n">
        <v>24</v>
      </c>
      <c r="I98" s="107" t="n">
        <v>0</v>
      </c>
      <c r="J98" s="107" t="n">
        <v>0</v>
      </c>
      <c r="K98" s="107" t="n">
        <v>0</v>
      </c>
      <c r="L98" s="108" t="n">
        <v>0</v>
      </c>
      <c r="M98" s="108" t="n">
        <v>0</v>
      </c>
      <c r="N98" s="108" t="n">
        <v>0</v>
      </c>
      <c r="O98" s="108" t="n">
        <v>0</v>
      </c>
      <c r="P98" s="108" t="n">
        <v>0</v>
      </c>
      <c r="Q98" s="108" t="n">
        <v>0</v>
      </c>
      <c r="R98" s="109" t="n">
        <v>3567</v>
      </c>
      <c r="S98" s="110" t="n">
        <v>1680</v>
      </c>
      <c r="T98" s="110" t="n">
        <v>3514</v>
      </c>
      <c r="U98" s="111" t="n">
        <v>1646</v>
      </c>
      <c r="V98" s="111" t="n">
        <v>1716</v>
      </c>
      <c r="W98" s="106" t="n">
        <v>43</v>
      </c>
      <c r="X98" s="106" t="n">
        <v>0</v>
      </c>
      <c r="Y98" s="106" t="n">
        <v>47</v>
      </c>
      <c r="Z98" s="106" t="n">
        <v>1440</v>
      </c>
      <c r="AA98" s="106" t="n">
        <v>60</v>
      </c>
      <c r="AB98" s="106" t="n">
        <v>42</v>
      </c>
      <c r="AC98" s="112" t="n">
        <f aca="false">V98-U98</f>
        <v>70</v>
      </c>
      <c r="AD98" s="113" t="n">
        <f aca="false">U98-T98</f>
        <v>-1868</v>
      </c>
      <c r="AE98" s="106" t="n">
        <v>76</v>
      </c>
      <c r="AF98" s="114" t="n">
        <f aca="false">IF(AE98&gt;0, V98/(AE98*24),"no data")</f>
        <v>0.94078947368421</v>
      </c>
      <c r="AG98" s="115" t="n">
        <f aca="false">IF(R98&gt;0,R98/24,"no data")</f>
        <v>148.625</v>
      </c>
      <c r="AH98" s="114" t="n">
        <f aca="false">IF(U98&gt;0,(U98/R98),"no data")</f>
        <v>0.461452200728904</v>
      </c>
      <c r="AI98" s="116" t="n">
        <f aca="false">(1440-((W98*X98)+(Y98*Z98)+(AA98*AB98))/(W98+Y98+AA98))/1440</f>
        <v>0.675</v>
      </c>
      <c r="AJ98" s="117" t="n">
        <f aca="false">IF(U98&gt;0,(1440-((X98*W98+AT98*AU98)+(Z98*Y98+AV98*AW98)+(AA98*AB98+AX98*AY98))/(W98+Y98+AA98))/1440,"no data")</f>
        <v>0.469183333333333</v>
      </c>
      <c r="AK98" s="118" t="n">
        <v>0</v>
      </c>
      <c r="AL98" s="119" t="n">
        <v>0</v>
      </c>
      <c r="AM98" s="105" t="n">
        <f aca="false">AK98*AL98</f>
        <v>0</v>
      </c>
      <c r="AN98" s="118" t="n">
        <v>14.747</v>
      </c>
      <c r="AO98" s="165" t="n">
        <v>995.999186275175</v>
      </c>
      <c r="AP98" s="121" t="n">
        <f aca="false">AN98*AO98</f>
        <v>14688</v>
      </c>
      <c r="AQ98" s="122" t="n">
        <f aca="false">IF(U98&gt;0,((((AK98*AL98)+(AN98*AO98))/(U98*1000))*1000000),"no data")</f>
        <v>8923.45078979344</v>
      </c>
      <c r="AR98" s="123" t="n">
        <f aca="false">S98/24</f>
        <v>70</v>
      </c>
      <c r="AS98" s="34"/>
      <c r="AT98" s="124" t="n">
        <v>0</v>
      </c>
      <c r="AU98" s="106" t="n">
        <v>0</v>
      </c>
      <c r="AV98" s="125" t="n">
        <v>0</v>
      </c>
      <c r="AW98" s="125" t="n">
        <v>0</v>
      </c>
      <c r="AX98" s="106" t="n">
        <v>31.8</v>
      </c>
      <c r="AY98" s="125" t="n">
        <v>1398</v>
      </c>
      <c r="AZ98" s="106" t="n">
        <v>0</v>
      </c>
      <c r="BB98" s="106" t="n">
        <v>1040</v>
      </c>
      <c r="BC98" s="106" t="n">
        <v>0</v>
      </c>
      <c r="BD98" s="106" t="n">
        <v>676</v>
      </c>
      <c r="BE98" s="126" t="n">
        <v>0</v>
      </c>
      <c r="BF98" s="127" t="n">
        <f aca="false">AQ98</f>
        <v>8923.45078979344</v>
      </c>
      <c r="BG98" s="128" t="n">
        <f aca="false">BD98/24</f>
        <v>28.1666666666667</v>
      </c>
      <c r="BH98" s="129" t="n">
        <v>2.432</v>
      </c>
      <c r="BI98" s="130" t="n">
        <v>0</v>
      </c>
      <c r="BJ98" s="128" t="n">
        <v>0</v>
      </c>
      <c r="BK98" s="126" t="n">
        <v>24.2</v>
      </c>
      <c r="BL98" s="126" t="n">
        <v>0</v>
      </c>
      <c r="BM98" s="126" t="n">
        <v>0</v>
      </c>
      <c r="BN98" s="126" t="n">
        <v>992</v>
      </c>
      <c r="BO98" s="126" t="n">
        <v>50.06</v>
      </c>
      <c r="BP98" s="131" t="n">
        <v>0</v>
      </c>
      <c r="BQ98" s="128" t="n">
        <v>87.35</v>
      </c>
      <c r="BR98" s="128" t="n">
        <v>0</v>
      </c>
      <c r="BS98" s="84" t="n">
        <f aca="false">BQ98-BR98</f>
        <v>87.35</v>
      </c>
      <c r="BT98" s="126" t="n">
        <v>10946</v>
      </c>
      <c r="BU98" s="126" t="n">
        <v>0</v>
      </c>
      <c r="BV98" s="98" t="n">
        <f aca="false">BU98-BT98</f>
        <v>-10946</v>
      </c>
      <c r="BW98" s="126" t="n">
        <f aca="false">BH98+BI98</f>
        <v>2.432</v>
      </c>
      <c r="BX98" s="128" t="n">
        <v>22.1</v>
      </c>
      <c r="BY98" s="128" t="n">
        <v>0</v>
      </c>
      <c r="CA98" s="128" t="n">
        <v>0</v>
      </c>
      <c r="CB98" s="128" t="n">
        <v>3.9</v>
      </c>
      <c r="CD98" s="128" t="n">
        <v>2</v>
      </c>
      <c r="CE98" s="128" t="n">
        <v>4.5</v>
      </c>
      <c r="CF98" s="128" t="n">
        <v>0</v>
      </c>
      <c r="CG98" s="128" t="n">
        <v>0</v>
      </c>
    </row>
    <row r="99" customFormat="false" ht="13.8" hidden="false" customHeight="false" outlineLevel="0" collapsed="false">
      <c r="A99" s="101"/>
      <c r="B99" s="102" t="n">
        <v>43559</v>
      </c>
      <c r="C99" s="103" t="n">
        <v>83.95</v>
      </c>
      <c r="D99" s="132" t="n">
        <v>0.5033</v>
      </c>
      <c r="E99" s="105" t="n">
        <v>64.76</v>
      </c>
      <c r="F99" s="106" t="n">
        <v>96</v>
      </c>
      <c r="G99" s="106" t="n">
        <v>71</v>
      </c>
      <c r="H99" s="107" t="n">
        <v>24</v>
      </c>
      <c r="I99" s="107" t="n">
        <v>0</v>
      </c>
      <c r="J99" s="107" t="n">
        <v>0</v>
      </c>
      <c r="K99" s="107" t="n">
        <v>0</v>
      </c>
      <c r="L99" s="108" t="n">
        <v>0</v>
      </c>
      <c r="M99" s="108" t="n">
        <v>0</v>
      </c>
      <c r="N99" s="108" t="n">
        <v>0</v>
      </c>
      <c r="O99" s="108" t="n">
        <v>0</v>
      </c>
      <c r="P99" s="108" t="n">
        <v>0</v>
      </c>
      <c r="Q99" s="108" t="n">
        <v>0</v>
      </c>
      <c r="R99" s="109" t="n">
        <v>3551</v>
      </c>
      <c r="S99" s="110" t="n">
        <v>1656</v>
      </c>
      <c r="T99" s="110" t="n">
        <v>3519</v>
      </c>
      <c r="U99" s="111" t="n">
        <v>1637</v>
      </c>
      <c r="V99" s="111" t="n">
        <v>1708</v>
      </c>
      <c r="W99" s="106" t="n">
        <v>43</v>
      </c>
      <c r="X99" s="106" t="n">
        <v>0</v>
      </c>
      <c r="Y99" s="106" t="n">
        <v>47</v>
      </c>
      <c r="Z99" s="106" t="n">
        <v>1440</v>
      </c>
      <c r="AA99" s="106" t="n">
        <v>60</v>
      </c>
      <c r="AB99" s="106" t="n">
        <v>0</v>
      </c>
      <c r="AC99" s="112" t="n">
        <f aca="false">V99-U99</f>
        <v>71</v>
      </c>
      <c r="AD99" s="113" t="n">
        <f aca="false">U99-T99</f>
        <v>-1882</v>
      </c>
      <c r="AE99" s="106" t="n">
        <v>75</v>
      </c>
      <c r="AF99" s="114" t="n">
        <f aca="false">IF(AE99&gt;0, V99/(AE99*24),"no data")</f>
        <v>0.948888888888889</v>
      </c>
      <c r="AG99" s="115" t="n">
        <f aca="false">IF(R99&gt;0,R99/24,"no data")</f>
        <v>147.958333333333</v>
      </c>
      <c r="AH99" s="114" t="n">
        <f aca="false">IF(U99&gt;0,(U99/R99),"no data")</f>
        <v>0.460996902281048</v>
      </c>
      <c r="AI99" s="116" t="n">
        <f aca="false">(1440-((W99*X99)+(Y99*Z99)+(AA99*AB99))/(W99+Y99+AA99))/1440</f>
        <v>0.686666666666667</v>
      </c>
      <c r="AJ99" s="117" t="n">
        <f aca="false">IF(U99&gt;0,(1440-((X99*W99+AT99*AU99)+(Z99*Y99+AV99*AW99)+(AA99*AB99+AX99*AY99))/(W99+Y99+AA99))/1440,"no data")</f>
        <v>0.473333333333333</v>
      </c>
      <c r="AK99" s="118" t="n">
        <v>0</v>
      </c>
      <c r="AL99" s="119" t="n">
        <v>0</v>
      </c>
      <c r="AM99" s="105" t="n">
        <f aca="false">AK99*AL99</f>
        <v>0</v>
      </c>
      <c r="AN99" s="118" t="n">
        <v>14.529</v>
      </c>
      <c r="AO99" s="165" t="n">
        <v>1008.19051552068</v>
      </c>
      <c r="AP99" s="121" t="n">
        <f aca="false">AN99*AO99</f>
        <v>14648</v>
      </c>
      <c r="AQ99" s="122" t="n">
        <f aca="false">IF(U99&gt;0,((((AK99*AL99)+(AN99*AO99))/(U99*1000))*1000000),"no data")</f>
        <v>8948.0757483201</v>
      </c>
      <c r="AR99" s="123" t="n">
        <f aca="false">S99/24</f>
        <v>69</v>
      </c>
      <c r="AS99" s="34"/>
      <c r="AT99" s="133" t="n">
        <v>0</v>
      </c>
      <c r="AU99" s="106" t="n">
        <v>0</v>
      </c>
      <c r="AV99" s="125" t="n">
        <v>0</v>
      </c>
      <c r="AW99" s="125" t="n">
        <v>0</v>
      </c>
      <c r="AX99" s="106" t="n">
        <v>32</v>
      </c>
      <c r="AY99" s="125" t="n">
        <v>1440</v>
      </c>
      <c r="AZ99" s="106" t="n">
        <v>0</v>
      </c>
      <c r="BB99" s="106" t="n">
        <v>1031</v>
      </c>
      <c r="BC99" s="106" t="n">
        <v>0</v>
      </c>
      <c r="BD99" s="106" t="n">
        <v>677</v>
      </c>
      <c r="BE99" s="135" t="n">
        <v>0</v>
      </c>
      <c r="BF99" s="127" t="n">
        <f aca="false">AQ99</f>
        <v>8948.0757483201</v>
      </c>
      <c r="BG99" s="128" t="n">
        <f aca="false">BD99/24</f>
        <v>28.2083333333333</v>
      </c>
      <c r="BH99" s="129" t="n">
        <v>2.147</v>
      </c>
      <c r="BI99" s="130" t="n">
        <v>0</v>
      </c>
      <c r="BJ99" s="128" t="n">
        <v>0</v>
      </c>
      <c r="BK99" s="126" t="n">
        <v>24.26</v>
      </c>
      <c r="BL99" s="126" t="n">
        <v>0</v>
      </c>
      <c r="BM99" s="126" t="n">
        <v>0</v>
      </c>
      <c r="BN99" s="126" t="n">
        <v>992.38</v>
      </c>
      <c r="BO99" s="126" t="n">
        <v>50.04</v>
      </c>
      <c r="BP99" s="131" t="n">
        <v>0</v>
      </c>
      <c r="BQ99" s="128" t="n">
        <v>87.15</v>
      </c>
      <c r="BR99" s="128" t="n">
        <v>0</v>
      </c>
      <c r="BS99" s="84" t="n">
        <f aca="false">BQ99-BR99</f>
        <v>87.15</v>
      </c>
      <c r="BT99" s="126" t="n">
        <v>11057</v>
      </c>
      <c r="BU99" s="126" t="n">
        <v>0</v>
      </c>
      <c r="BV99" s="98" t="n">
        <f aca="false">BU99-BT99</f>
        <v>-11057</v>
      </c>
      <c r="BW99" s="126" t="n">
        <f aca="false">BH99+BI99</f>
        <v>2.147</v>
      </c>
      <c r="BX99" s="128" t="n">
        <v>24</v>
      </c>
      <c r="BY99" s="128" t="n">
        <v>0</v>
      </c>
      <c r="CA99" s="128" t="n">
        <v>0</v>
      </c>
      <c r="CB99" s="128" t="n">
        <v>0</v>
      </c>
      <c r="CD99" s="128" t="n">
        <v>2.1</v>
      </c>
      <c r="CE99" s="128" t="n">
        <v>4.5</v>
      </c>
      <c r="CF99" s="128" t="n">
        <v>0</v>
      </c>
      <c r="CG99" s="128" t="n">
        <v>0</v>
      </c>
    </row>
    <row r="100" customFormat="false" ht="13.8" hidden="false" customHeight="false" outlineLevel="0" collapsed="false">
      <c r="A100" s="101"/>
      <c r="B100" s="102" t="n">
        <v>43560</v>
      </c>
      <c r="C100" s="103" t="n">
        <v>85.9</v>
      </c>
      <c r="D100" s="132" t="n">
        <v>0.519</v>
      </c>
      <c r="E100" s="105" t="n">
        <v>66.6</v>
      </c>
      <c r="F100" s="106" t="n">
        <v>99</v>
      </c>
      <c r="G100" s="106" t="n">
        <v>72</v>
      </c>
      <c r="H100" s="107" t="n">
        <v>24</v>
      </c>
      <c r="I100" s="107" t="n">
        <v>0</v>
      </c>
      <c r="J100" s="107" t="n">
        <v>14</v>
      </c>
      <c r="K100" s="107" t="n">
        <v>8</v>
      </c>
      <c r="L100" s="108" t="n">
        <v>0</v>
      </c>
      <c r="M100" s="108" t="n">
        <v>0</v>
      </c>
      <c r="N100" s="108" t="n">
        <v>0</v>
      </c>
      <c r="O100" s="108" t="n">
        <v>0</v>
      </c>
      <c r="P100" s="108" t="n">
        <v>13</v>
      </c>
      <c r="Q100" s="108" t="n">
        <v>45</v>
      </c>
      <c r="R100" s="109" t="n">
        <v>3537</v>
      </c>
      <c r="S100" s="110" t="n">
        <v>2707</v>
      </c>
      <c r="T100" s="110" t="n">
        <v>2707</v>
      </c>
      <c r="U100" s="111" t="n">
        <v>2663</v>
      </c>
      <c r="V100" s="111" t="n">
        <v>2758</v>
      </c>
      <c r="W100" s="106" t="n">
        <v>42</v>
      </c>
      <c r="X100" s="106" t="n">
        <v>0</v>
      </c>
      <c r="Y100" s="106" t="n">
        <v>42</v>
      </c>
      <c r="Z100" s="106" t="n">
        <v>508</v>
      </c>
      <c r="AA100" s="106" t="n">
        <v>61</v>
      </c>
      <c r="AB100" s="106" t="n">
        <v>0</v>
      </c>
      <c r="AC100" s="112" t="n">
        <v>95</v>
      </c>
      <c r="AD100" s="113" t="n">
        <f aca="false">U100-T100</f>
        <v>-44</v>
      </c>
      <c r="AE100" s="106" t="n">
        <v>149</v>
      </c>
      <c r="AF100" s="114" t="n">
        <f aca="false">IF(AE100&gt;0, V100/(AE100*24),"no data")</f>
        <v>0.771252796420582</v>
      </c>
      <c r="AG100" s="115" t="n">
        <f aca="false">IF(R100&gt;0,R100/24,"no data")</f>
        <v>147.375</v>
      </c>
      <c r="AH100" s="114" t="n">
        <f aca="false">IF(U100&gt;0,(U100/R100),"no data")</f>
        <v>0.752897936104043</v>
      </c>
      <c r="AI100" s="116" t="n">
        <f aca="false">(1440-((W100*X100)+(Y100*Z100)+(AA100*AB100))/(W100+Y100+AA100))/1440</f>
        <v>0.897816091954023</v>
      </c>
      <c r="AJ100" s="117" t="n">
        <f aca="false">IF(U100&gt;0,(1440-((X100*W100+AT100*AU100)+(Z100*Y100+AV100*AW100)+(AA100*AB100+AX100*AY100))/(W100+Y100+AA100))/1440,"no data")</f>
        <v>0.784669540229885</v>
      </c>
      <c r="AK100" s="118" t="n">
        <v>2.42</v>
      </c>
      <c r="AL100" s="119" t="n">
        <v>133.02</v>
      </c>
      <c r="AM100" s="105" t="n">
        <f aca="false">AK100*AL100</f>
        <v>321.9084</v>
      </c>
      <c r="AN100" s="118" t="n">
        <v>23.348</v>
      </c>
      <c r="AO100" s="165" t="n">
        <v>1006.12472160356</v>
      </c>
      <c r="AP100" s="121" t="n">
        <f aca="false">AN100*AO100</f>
        <v>23491</v>
      </c>
      <c r="AQ100" s="122" t="n">
        <f aca="false">IF(U100&gt;0,((((AK100*AL100)+(AN100*AO100))/(U100*1000))*1000000),"no data")</f>
        <v>8942.13608711979</v>
      </c>
      <c r="AR100" s="123" t="n">
        <f aca="false">S100/24</f>
        <v>112.791666666667</v>
      </c>
      <c r="AS100" s="34"/>
      <c r="AT100" s="106" t="n">
        <v>0</v>
      </c>
      <c r="AU100" s="125" t="n">
        <v>0</v>
      </c>
      <c r="AV100" s="125" t="n">
        <v>25</v>
      </c>
      <c r="AW100" s="106" t="n">
        <v>84</v>
      </c>
      <c r="AX100" s="125" t="n">
        <v>35</v>
      </c>
      <c r="AY100" s="106" t="n">
        <v>615</v>
      </c>
      <c r="AZ100" s="106" t="n">
        <v>0</v>
      </c>
      <c r="BB100" s="126" t="n">
        <v>1015</v>
      </c>
      <c r="BC100" s="126" t="n">
        <v>615</v>
      </c>
      <c r="BD100" s="135" t="n">
        <v>1128</v>
      </c>
      <c r="BE100" s="135" t="n">
        <f aca="false">BC100-BB100</f>
        <v>-400</v>
      </c>
      <c r="BF100" s="127" t="n">
        <f aca="false">AQ100</f>
        <v>8942.13608711979</v>
      </c>
      <c r="BG100" s="128" t="n">
        <f aca="false">BD100/24</f>
        <v>47</v>
      </c>
      <c r="BH100" s="129" t="n">
        <v>2.179</v>
      </c>
      <c r="BI100" s="130" t="n">
        <v>1.44</v>
      </c>
      <c r="BJ100" s="128" t="n">
        <v>0</v>
      </c>
      <c r="BK100" s="126" t="n">
        <v>24.12</v>
      </c>
      <c r="BL100" s="126" t="n">
        <v>13.03</v>
      </c>
      <c r="BM100" s="126" t="n">
        <v>9.75</v>
      </c>
      <c r="BN100" s="126" t="n">
        <v>991.8</v>
      </c>
      <c r="BO100" s="126" t="n">
        <v>50.05</v>
      </c>
      <c r="BP100" s="131" t="n">
        <v>0.9351</v>
      </c>
      <c r="BQ100" s="128" t="n">
        <v>87.09</v>
      </c>
      <c r="BR100" s="128" t="n">
        <v>86.73</v>
      </c>
      <c r="BS100" s="84" t="n">
        <f aca="false">BQ100-BR100</f>
        <v>0.359999999999999</v>
      </c>
      <c r="BT100" s="126" t="n">
        <v>11155</v>
      </c>
      <c r="BU100" s="126" t="n">
        <v>11160</v>
      </c>
      <c r="BV100" s="98" t="n">
        <f aca="false">BU100-BT100</f>
        <v>5</v>
      </c>
      <c r="BW100" s="126" t="n">
        <f aca="false">BH100+BI100</f>
        <v>3.619</v>
      </c>
      <c r="BX100" s="128" t="n">
        <v>24</v>
      </c>
      <c r="BY100" s="128" t="n">
        <v>14.08</v>
      </c>
      <c r="CA100" s="128" t="n">
        <v>0</v>
      </c>
      <c r="CB100" s="128" t="n">
        <v>5.62</v>
      </c>
      <c r="CD100" s="128" t="n">
        <v>2.2</v>
      </c>
      <c r="CE100" s="128" t="n">
        <v>4.5</v>
      </c>
      <c r="CF100" s="128" t="n">
        <v>2.1</v>
      </c>
      <c r="CG100" s="128" t="n">
        <v>0</v>
      </c>
    </row>
    <row r="101" customFormat="false" ht="13.8" hidden="false" customHeight="false" outlineLevel="0" collapsed="false">
      <c r="A101" s="101"/>
      <c r="B101" s="102" t="n">
        <v>43561</v>
      </c>
      <c r="C101" s="103" t="n">
        <v>87.2</v>
      </c>
      <c r="D101" s="132" t="n">
        <v>0.515</v>
      </c>
      <c r="E101" s="105" t="n">
        <v>67.6</v>
      </c>
      <c r="F101" s="106" t="n">
        <v>100</v>
      </c>
      <c r="G101" s="106" t="n">
        <v>75</v>
      </c>
      <c r="H101" s="107" t="n">
        <v>24</v>
      </c>
      <c r="I101" s="107" t="n">
        <v>0</v>
      </c>
      <c r="J101" s="107" t="n">
        <v>24</v>
      </c>
      <c r="K101" s="107" t="n">
        <v>0</v>
      </c>
      <c r="L101" s="108" t="n">
        <v>0</v>
      </c>
      <c r="M101" s="108" t="n">
        <v>0</v>
      </c>
      <c r="N101" s="108" t="n">
        <v>0</v>
      </c>
      <c r="O101" s="108" t="n">
        <v>0</v>
      </c>
      <c r="P101" s="108" t="n">
        <v>24</v>
      </c>
      <c r="Q101" s="108" t="n">
        <v>0</v>
      </c>
      <c r="R101" s="109" t="n">
        <v>3520</v>
      </c>
      <c r="S101" s="110" t="n">
        <v>3467</v>
      </c>
      <c r="T101" s="110" t="n">
        <v>3467</v>
      </c>
      <c r="U101" s="111" t="n">
        <v>3397</v>
      </c>
      <c r="V101" s="111" t="n">
        <v>3506</v>
      </c>
      <c r="W101" s="106" t="n">
        <v>42</v>
      </c>
      <c r="X101" s="106" t="n">
        <v>0</v>
      </c>
      <c r="Y101" s="106" t="n">
        <v>42</v>
      </c>
      <c r="Z101" s="106" t="n">
        <v>0</v>
      </c>
      <c r="AA101" s="106" t="n">
        <v>62</v>
      </c>
      <c r="AB101" s="106" t="n">
        <v>0</v>
      </c>
      <c r="AC101" s="112" t="n">
        <f aca="false">(V101-U101)+AZ101</f>
        <v>109</v>
      </c>
      <c r="AD101" s="113" t="n">
        <f aca="false">U101-T101</f>
        <v>-70</v>
      </c>
      <c r="AE101" s="106" t="n">
        <v>148</v>
      </c>
      <c r="AF101" s="114" t="n">
        <f aca="false">IF(AE101&gt;0, V101/(AE101*24),"no data")</f>
        <v>0.98704954954955</v>
      </c>
      <c r="AG101" s="115" t="n">
        <f aca="false">IF(R101&gt;0,R101/24,"no data")</f>
        <v>146.666666666667</v>
      </c>
      <c r="AH101" s="114" t="n">
        <f aca="false">IF(U101&gt;0,(U101/R101),"no data")</f>
        <v>0.965056818181818</v>
      </c>
      <c r="AI101" s="116" t="n">
        <f aca="false">(1440-((W101*X101)+(Y101*Z101)+(AA101*AB101))/(W101+Y101+AA101))/1440</f>
        <v>1</v>
      </c>
      <c r="AJ101" s="117" t="n">
        <f aca="false">IF(U101&gt;0,(1440-((X101*W101+AT101*AU101)+(Z101*Y101+AV101*AW101)+(AA101*AB101+AX101*AY101))/(W101+Y101+AA101))/1440,"no data")</f>
        <v>1</v>
      </c>
      <c r="AK101" s="118" t="n">
        <v>5.1</v>
      </c>
      <c r="AL101" s="119" t="n">
        <v>129.38</v>
      </c>
      <c r="AM101" s="105" t="n">
        <f aca="false">AK101*AL101</f>
        <v>659.838</v>
      </c>
      <c r="AN101" s="118" t="n">
        <v>28.935</v>
      </c>
      <c r="AO101" s="165" t="n">
        <v>1006.04803870745</v>
      </c>
      <c r="AP101" s="121" t="n">
        <f aca="false">AN101*AO101</f>
        <v>29110</v>
      </c>
      <c r="AQ101" s="122" t="n">
        <f aca="false">IF(U101&gt;0,((((AK101*AL101)+(AN101*AO101))/(U101*1000))*1000000),"no data")</f>
        <v>8763.56726523403</v>
      </c>
      <c r="AR101" s="123" t="n">
        <f aca="false">S101/24</f>
        <v>144.458333333333</v>
      </c>
      <c r="AS101" s="34"/>
      <c r="AT101" s="106" t="n">
        <v>0</v>
      </c>
      <c r="AU101" s="125" t="n">
        <v>0</v>
      </c>
      <c r="AV101" s="125" t="n">
        <v>0</v>
      </c>
      <c r="AW101" s="106" t="n">
        <v>0</v>
      </c>
      <c r="AX101" s="125" t="n">
        <v>0</v>
      </c>
      <c r="AY101" s="106" t="n">
        <v>0</v>
      </c>
      <c r="AZ101" s="106" t="n">
        <v>0</v>
      </c>
      <c r="BB101" s="126" t="n">
        <v>1005</v>
      </c>
      <c r="BC101" s="126" t="n">
        <v>1009</v>
      </c>
      <c r="BD101" s="135" t="n">
        <v>1492</v>
      </c>
      <c r="BE101" s="135" t="n">
        <f aca="false">BC101-BB101</f>
        <v>4</v>
      </c>
      <c r="BF101" s="127" t="n">
        <f aca="false">AQ101</f>
        <v>8763.56726523403</v>
      </c>
      <c r="BG101" s="128" t="n">
        <f aca="false">BD101/24</f>
        <v>62.1666666666667</v>
      </c>
      <c r="BH101" s="129" t="n">
        <v>2.44</v>
      </c>
      <c r="BI101" s="130" t="n">
        <v>2.467</v>
      </c>
      <c r="BJ101" s="128" t="n">
        <v>0</v>
      </c>
      <c r="BK101" s="126" t="n">
        <v>23.93</v>
      </c>
      <c r="BL101" s="126" t="n">
        <v>19.96</v>
      </c>
      <c r="BM101" s="126" t="n">
        <v>19.77</v>
      </c>
      <c r="BN101" s="126" t="n">
        <v>990.67</v>
      </c>
      <c r="BO101" s="126" t="n">
        <v>49.99</v>
      </c>
      <c r="BP101" s="131" t="n">
        <v>0.9365</v>
      </c>
      <c r="BQ101" s="128" t="n">
        <v>87.05</v>
      </c>
      <c r="BR101" s="128" t="n">
        <v>86.75</v>
      </c>
      <c r="BS101" s="84" t="n">
        <f aca="false">BQ101-BR101</f>
        <v>0.299999999999997</v>
      </c>
      <c r="BT101" s="126" t="n">
        <v>11172</v>
      </c>
      <c r="BU101" s="126" t="n">
        <v>11018</v>
      </c>
      <c r="BV101" s="98" t="n">
        <f aca="false">BU101-BT101</f>
        <v>-154</v>
      </c>
      <c r="BW101" s="126" t="n">
        <v>0</v>
      </c>
      <c r="BX101" s="128" t="n">
        <v>24</v>
      </c>
      <c r="BY101" s="128" t="n">
        <v>24</v>
      </c>
      <c r="CA101" s="128" t="n">
        <v>0</v>
      </c>
      <c r="CB101" s="128" t="n">
        <v>0</v>
      </c>
      <c r="CD101" s="128" t="n">
        <v>2.1</v>
      </c>
      <c r="CE101" s="128" t="n">
        <v>4.5</v>
      </c>
      <c r="CF101" s="128" t="n">
        <v>2.1</v>
      </c>
      <c r="CG101" s="128" t="n">
        <v>0</v>
      </c>
    </row>
    <row r="102" customFormat="false" ht="13.8" hidden="false" customHeight="false" outlineLevel="0" collapsed="false">
      <c r="A102" s="101"/>
      <c r="B102" s="102" t="n">
        <v>43562</v>
      </c>
      <c r="C102" s="103" t="n">
        <v>86</v>
      </c>
      <c r="D102" s="132" t="n">
        <v>0.53</v>
      </c>
      <c r="E102" s="105" t="n">
        <v>67</v>
      </c>
      <c r="F102" s="106" t="n">
        <v>99</v>
      </c>
      <c r="G102" s="106" t="n">
        <v>76</v>
      </c>
      <c r="H102" s="106" t="n">
        <v>24</v>
      </c>
      <c r="I102" s="106" t="n">
        <v>0</v>
      </c>
      <c r="J102" s="106" t="n">
        <v>24</v>
      </c>
      <c r="K102" s="106" t="n">
        <v>0</v>
      </c>
      <c r="L102" s="108" t="n">
        <v>0</v>
      </c>
      <c r="M102" s="108" t="n">
        <v>0</v>
      </c>
      <c r="N102" s="108" t="n">
        <v>0</v>
      </c>
      <c r="O102" s="108" t="n">
        <v>0</v>
      </c>
      <c r="P102" s="108" t="n">
        <v>24</v>
      </c>
      <c r="Q102" s="108" t="n">
        <v>0</v>
      </c>
      <c r="R102" s="109" t="n">
        <v>3542</v>
      </c>
      <c r="S102" s="110" t="n">
        <v>3477</v>
      </c>
      <c r="T102" s="110" t="n">
        <v>3477</v>
      </c>
      <c r="U102" s="111" t="n">
        <v>3409</v>
      </c>
      <c r="V102" s="111" t="n">
        <v>3516</v>
      </c>
      <c r="W102" s="106" t="n">
        <v>42</v>
      </c>
      <c r="X102" s="106" t="n">
        <v>0</v>
      </c>
      <c r="Y102" s="106" t="n">
        <v>42</v>
      </c>
      <c r="Z102" s="106" t="n">
        <v>0</v>
      </c>
      <c r="AA102" s="106" t="n">
        <v>62</v>
      </c>
      <c r="AB102" s="106" t="n">
        <v>0</v>
      </c>
      <c r="AC102" s="112" t="n">
        <f aca="false">(V102-U102)+AZ102</f>
        <v>107</v>
      </c>
      <c r="AD102" s="113" t="n">
        <f aca="false">U102-T102</f>
        <v>-68</v>
      </c>
      <c r="AE102" s="106" t="n">
        <v>150</v>
      </c>
      <c r="AF102" s="114" t="n">
        <f aca="false">IF(AE102&gt;0, V102/(AE102*24),"no data")</f>
        <v>0.976666666666667</v>
      </c>
      <c r="AG102" s="115" t="n">
        <f aca="false">IF(R102&gt;0,R102/24,"no data")</f>
        <v>147.583333333333</v>
      </c>
      <c r="AH102" s="114" t="n">
        <f aca="false">IF(U102&gt;0,(U102/R102),"no data")</f>
        <v>0.962450592885375</v>
      </c>
      <c r="AI102" s="116" t="n">
        <f aca="false">(1440-((W102*X102)+(Y102*Z102)+(AA102*AB102))/(W102+Y102+AA102))/1440</f>
        <v>1</v>
      </c>
      <c r="AJ102" s="117" t="n">
        <f aca="false">IF(U102&gt;0,(1440-((X102*W102+AT102*AU102)+(Z102*Y102+AV102*AW102)+(AA102*AB102+AX102*AY102))/(W102+Y102+AA102))/1440,"no data")</f>
        <v>1</v>
      </c>
      <c r="AK102" s="118" t="n">
        <v>5.987</v>
      </c>
      <c r="AL102" s="119" t="n">
        <v>135.63</v>
      </c>
      <c r="AM102" s="105" t="n">
        <f aca="false">AK102*AL102</f>
        <v>812.01681</v>
      </c>
      <c r="AN102" s="118" t="n">
        <v>28.818</v>
      </c>
      <c r="AO102" s="165" t="n">
        <v>1010.41016031647</v>
      </c>
      <c r="AP102" s="121" t="n">
        <f aca="false">AN102*AO102</f>
        <v>29118</v>
      </c>
      <c r="AQ102" s="122" t="n">
        <f aca="false">IF(U102&gt;0,((((AK102*AL102)+(AN102*AO102))/(U102*1000))*1000000),"no data")</f>
        <v>8779.70572308595</v>
      </c>
      <c r="AR102" s="123" t="n">
        <f aca="false">S102/24</f>
        <v>144.875</v>
      </c>
      <c r="AS102" s="34"/>
      <c r="AT102" s="106" t="n">
        <v>0</v>
      </c>
      <c r="AU102" s="106" t="n">
        <v>0</v>
      </c>
      <c r="AV102" s="106" t="n">
        <v>0</v>
      </c>
      <c r="AW102" s="106" t="n">
        <v>0</v>
      </c>
      <c r="AX102" s="106" t="n">
        <v>0</v>
      </c>
      <c r="AY102" s="106" t="n">
        <v>0</v>
      </c>
      <c r="AZ102" s="106" t="n">
        <v>0</v>
      </c>
      <c r="BB102" s="126" t="n">
        <v>1008</v>
      </c>
      <c r="BC102" s="126" t="n">
        <v>1014</v>
      </c>
      <c r="BD102" s="126" t="n">
        <v>1494</v>
      </c>
      <c r="BE102" s="135" t="n">
        <f aca="false">BC102-BB102</f>
        <v>6</v>
      </c>
      <c r="BF102" s="128" t="n">
        <f aca="false">AQ102</f>
        <v>8779.70572308595</v>
      </c>
      <c r="BG102" s="128" t="n">
        <f aca="false">BD102/24</f>
        <v>62.25</v>
      </c>
      <c r="BH102" s="129" t="n">
        <v>2.526</v>
      </c>
      <c r="BI102" s="130" t="n">
        <v>2.425</v>
      </c>
      <c r="BJ102" s="128" t="n">
        <v>0</v>
      </c>
      <c r="BK102" s="126" t="n">
        <v>23.97</v>
      </c>
      <c r="BL102" s="126" t="n">
        <v>19.92</v>
      </c>
      <c r="BM102" s="126" t="n">
        <v>20.35</v>
      </c>
      <c r="BN102" s="126" t="n">
        <v>989</v>
      </c>
      <c r="BO102" s="126" t="n">
        <v>50.07</v>
      </c>
      <c r="BP102" s="131" t="n">
        <v>0.9355</v>
      </c>
      <c r="BQ102" s="128" t="n">
        <v>86.95</v>
      </c>
      <c r="BR102" s="128" t="n">
        <v>86.77</v>
      </c>
      <c r="BS102" s="84" t="n">
        <f aca="false">BQ102-BR102</f>
        <v>0.180000000000007</v>
      </c>
      <c r="BT102" s="126" t="n">
        <v>11174</v>
      </c>
      <c r="BU102" s="126" t="n">
        <v>11002</v>
      </c>
      <c r="BV102" s="98" t="n">
        <f aca="false">BU102-BT102</f>
        <v>-172</v>
      </c>
      <c r="BW102" s="126" t="n">
        <v>0</v>
      </c>
      <c r="BX102" s="128" t="n">
        <v>24</v>
      </c>
      <c r="BY102" s="128" t="n">
        <v>24</v>
      </c>
      <c r="CA102" s="128" t="n">
        <v>0</v>
      </c>
      <c r="CB102" s="128" t="n">
        <v>0</v>
      </c>
      <c r="CD102" s="128" t="n">
        <v>2.1</v>
      </c>
      <c r="CE102" s="128" t="n">
        <v>4.5</v>
      </c>
      <c r="CF102" s="128" t="n">
        <v>2.1</v>
      </c>
      <c r="CG102" s="128" t="n">
        <v>-0.4</v>
      </c>
    </row>
    <row r="103" customFormat="false" ht="13.8" hidden="false" customHeight="false" outlineLevel="0" collapsed="false">
      <c r="A103" s="101"/>
      <c r="B103" s="102" t="n">
        <v>43563</v>
      </c>
      <c r="C103" s="103" t="n">
        <v>83.2</v>
      </c>
      <c r="D103" s="132" t="n">
        <v>0.52</v>
      </c>
      <c r="E103" s="105" t="n">
        <v>65</v>
      </c>
      <c r="F103" s="106" t="n">
        <v>95</v>
      </c>
      <c r="G103" s="106" t="n">
        <v>70</v>
      </c>
      <c r="H103" s="106" t="n">
        <v>24</v>
      </c>
      <c r="I103" s="106" t="n">
        <v>0</v>
      </c>
      <c r="J103" s="106" t="n">
        <v>24</v>
      </c>
      <c r="K103" s="106" t="n">
        <v>0</v>
      </c>
      <c r="L103" s="108" t="n">
        <v>0</v>
      </c>
      <c r="M103" s="108" t="n">
        <v>0</v>
      </c>
      <c r="N103" s="108" t="n">
        <v>0</v>
      </c>
      <c r="O103" s="108" t="n">
        <v>0</v>
      </c>
      <c r="P103" s="108" t="n">
        <v>24</v>
      </c>
      <c r="Q103" s="108" t="n">
        <v>0</v>
      </c>
      <c r="R103" s="109" t="n">
        <v>3562</v>
      </c>
      <c r="S103" s="110" t="n">
        <v>3518</v>
      </c>
      <c r="T103" s="110" t="n">
        <v>3518</v>
      </c>
      <c r="U103" s="111" t="n">
        <v>3448</v>
      </c>
      <c r="V103" s="111" t="n">
        <v>3557</v>
      </c>
      <c r="W103" s="106" t="n">
        <v>42</v>
      </c>
      <c r="X103" s="106" t="n">
        <v>0</v>
      </c>
      <c r="Y103" s="106" t="n">
        <v>43</v>
      </c>
      <c r="Z103" s="106" t="n">
        <v>0</v>
      </c>
      <c r="AA103" s="106" t="n">
        <v>63</v>
      </c>
      <c r="AB103" s="106" t="n">
        <v>0</v>
      </c>
      <c r="AC103" s="112" t="n">
        <f aca="false">(V103-U103)+AZ103</f>
        <v>109</v>
      </c>
      <c r="AD103" s="113" t="n">
        <f aca="false">U103-T103</f>
        <v>-70</v>
      </c>
      <c r="AE103" s="106" t="n">
        <v>151</v>
      </c>
      <c r="AF103" s="114" t="n">
        <f aca="false">IF(AE103&gt;0, V103/(AE103*24),"no data")</f>
        <v>0.981512141280353</v>
      </c>
      <c r="AG103" s="115" t="n">
        <f aca="false">IF(R103&gt;0,R103/24,"no data")</f>
        <v>148.416666666667</v>
      </c>
      <c r="AH103" s="114" t="n">
        <f aca="false">IF(U103&gt;0,(U103/R103),"no data")</f>
        <v>0.967995508141494</v>
      </c>
      <c r="AI103" s="116" t="n">
        <f aca="false">(1440-((W103*X103)+(Y103*Z103)+(AA103*AB103))/(W103+Y103+AA103))/1440</f>
        <v>1</v>
      </c>
      <c r="AJ103" s="117" t="n">
        <f aca="false">IF(U103&gt;0,(1440-((X103*W103+AT103*AU103)+(Z103*Y103+AV103*AW103)+(AA103*AB103+AX103*AY103))/(W103+Y103+AA103))/1440,"no data")</f>
        <v>1</v>
      </c>
      <c r="AK103" s="118" t="n">
        <v>6.92</v>
      </c>
      <c r="AL103" s="119" t="n">
        <v>138.81</v>
      </c>
      <c r="AM103" s="105" t="n">
        <f aca="false">AK103*AL103</f>
        <v>960.5652</v>
      </c>
      <c r="AN103" s="118" t="n">
        <v>28.987</v>
      </c>
      <c r="AO103" s="165" t="n">
        <v>1007.91</v>
      </c>
      <c r="AP103" s="121" t="n">
        <f aca="false">AN103*AO103</f>
        <v>29216.28717</v>
      </c>
      <c r="AQ103" s="122" t="n">
        <f aca="false">IF(U103&gt;0,((((AK103*AL103)+(AN103*AO103))/(U103*1000))*1000000),"no data")</f>
        <v>8751.9873462877</v>
      </c>
      <c r="AR103" s="123" t="n">
        <f aca="false">S103/24</f>
        <v>146.583333333333</v>
      </c>
      <c r="AS103" s="34"/>
      <c r="AT103" s="106" t="n">
        <v>0</v>
      </c>
      <c r="AU103" s="106" t="n">
        <v>0</v>
      </c>
      <c r="AV103" s="106" t="n">
        <v>0</v>
      </c>
      <c r="AW103" s="106" t="n">
        <v>0</v>
      </c>
      <c r="AX103" s="106" t="n">
        <v>0</v>
      </c>
      <c r="AY103" s="106" t="n">
        <v>0</v>
      </c>
      <c r="AZ103" s="106" t="n">
        <v>0</v>
      </c>
      <c r="BB103" s="126" t="n">
        <v>1023</v>
      </c>
      <c r="BC103" s="126" t="n">
        <v>1027</v>
      </c>
      <c r="BD103" s="126" t="n">
        <v>1507</v>
      </c>
      <c r="BE103" s="135" t="n">
        <f aca="false">BC103-BB103</f>
        <v>4</v>
      </c>
      <c r="BF103" s="128" t="n">
        <f aca="false">AQ103</f>
        <v>8751.9873462877</v>
      </c>
      <c r="BG103" s="128" t="n">
        <f aca="false">BD103/24</f>
        <v>62.7916666666667</v>
      </c>
      <c r="BH103" s="129" t="n">
        <v>2.507</v>
      </c>
      <c r="BI103" s="130" t="n">
        <v>2.4111</v>
      </c>
      <c r="BJ103" s="128" t="n">
        <v>0</v>
      </c>
      <c r="BK103" s="126" t="n">
        <v>24.24</v>
      </c>
      <c r="BL103" s="126" t="n">
        <v>20.06</v>
      </c>
      <c r="BM103" s="126" t="n">
        <v>20.98</v>
      </c>
      <c r="BN103" s="126" t="n">
        <v>990.9</v>
      </c>
      <c r="BO103" s="126" t="n">
        <v>50.06</v>
      </c>
      <c r="BP103" s="131" t="n">
        <v>0.9342</v>
      </c>
      <c r="BQ103" s="128" t="n">
        <v>86.86</v>
      </c>
      <c r="BR103" s="128" t="n">
        <v>86.61</v>
      </c>
      <c r="BS103" s="84" t="n">
        <f aca="false">BQ103-BR103</f>
        <v>0.25</v>
      </c>
      <c r="BT103" s="126" t="n">
        <v>11128</v>
      </c>
      <c r="BU103" s="126" t="n">
        <v>10961</v>
      </c>
      <c r="BV103" s="98" t="n">
        <f aca="false">BU103-BT103</f>
        <v>-167</v>
      </c>
      <c r="BW103" s="126" t="n">
        <v>0</v>
      </c>
      <c r="BX103" s="128" t="n">
        <v>24</v>
      </c>
      <c r="BY103" s="128" t="n">
        <v>24</v>
      </c>
      <c r="CA103" s="128" t="n">
        <v>0</v>
      </c>
      <c r="CB103" s="128" t="n">
        <v>6.4</v>
      </c>
      <c r="CD103" s="128" t="n">
        <v>2.1</v>
      </c>
      <c r="CE103" s="128" t="n">
        <v>4.5</v>
      </c>
      <c r="CF103" s="128" t="n">
        <v>2.1</v>
      </c>
      <c r="CG103" s="128" t="n">
        <v>-0.6</v>
      </c>
    </row>
    <row r="104" customFormat="false" ht="12.75" hidden="false" customHeight="true" outlineLevel="0" collapsed="false">
      <c r="A104" s="54" t="s">
        <v>99</v>
      </c>
      <c r="B104" s="55" t="n">
        <v>43564</v>
      </c>
      <c r="C104" s="56" t="n">
        <v>85</v>
      </c>
      <c r="D104" s="57" t="n">
        <v>0.53</v>
      </c>
      <c r="E104" s="58" t="n">
        <v>67</v>
      </c>
      <c r="F104" s="59" t="n">
        <v>98</v>
      </c>
      <c r="G104" s="59" t="n">
        <v>73</v>
      </c>
      <c r="H104" s="59" t="n">
        <v>24</v>
      </c>
      <c r="I104" s="59" t="n">
        <v>0</v>
      </c>
      <c r="J104" s="59" t="n">
        <v>24</v>
      </c>
      <c r="K104" s="59" t="n">
        <v>0</v>
      </c>
      <c r="L104" s="162" t="n">
        <v>0</v>
      </c>
      <c r="M104" s="162" t="n">
        <v>0</v>
      </c>
      <c r="N104" s="162" t="n">
        <v>0</v>
      </c>
      <c r="O104" s="162" t="n">
        <v>0</v>
      </c>
      <c r="P104" s="162" t="n">
        <v>22</v>
      </c>
      <c r="Q104" s="162" t="n">
        <v>42</v>
      </c>
      <c r="R104" s="137" t="n">
        <v>3549</v>
      </c>
      <c r="S104" s="62" t="n">
        <v>3494</v>
      </c>
      <c r="T104" s="62" t="n">
        <v>3464</v>
      </c>
      <c r="U104" s="63" t="n">
        <v>3394</v>
      </c>
      <c r="V104" s="63" t="n">
        <v>3499</v>
      </c>
      <c r="W104" s="59" t="n">
        <v>42</v>
      </c>
      <c r="X104" s="59" t="n">
        <v>0</v>
      </c>
      <c r="Y104" s="59" t="n">
        <v>42</v>
      </c>
      <c r="Z104" s="59" t="n">
        <v>0</v>
      </c>
      <c r="AA104" s="59" t="n">
        <v>62</v>
      </c>
      <c r="AB104" s="59" t="n">
        <v>0</v>
      </c>
      <c r="AC104" s="59" t="n">
        <f aca="false">(V104-U104)+AZ104</f>
        <v>105</v>
      </c>
      <c r="AD104" s="65" t="n">
        <f aca="false">U104-T104</f>
        <v>-70</v>
      </c>
      <c r="AE104" s="59" t="n">
        <v>150</v>
      </c>
      <c r="AF104" s="66" t="n">
        <f aca="false">IF(AE104&gt;0, V104/(AE104*24),"no data")</f>
        <v>0.971944444444445</v>
      </c>
      <c r="AG104" s="67" t="n">
        <f aca="false">IF(R104&gt;0,R104/24,"no data")</f>
        <v>147.875</v>
      </c>
      <c r="AH104" s="66" t="n">
        <f aca="false">IF(U104&gt;0,(U104/R104),"no data")</f>
        <v>0.956325725556495</v>
      </c>
      <c r="AI104" s="68" t="n">
        <f aca="false">(1440-((W104*X104)+(Y104*Z104)+(AA104*AB104))/(W104+Y104+AA104))/1440</f>
        <v>1</v>
      </c>
      <c r="AJ104" s="69" t="n">
        <f aca="false">IF(U104&gt;0,(1440-((X104*W104+AT104*AU104)+(Z104*Y104+AV104*AW104)+(AA104*AB104+AX104*AY104))/(W104+Y104+AA104))/1440,"no data")</f>
        <v>0.994063926940639</v>
      </c>
      <c r="AK104" s="91" t="n">
        <v>7.8</v>
      </c>
      <c r="AL104" s="96" t="n">
        <v>139.61</v>
      </c>
      <c r="AM104" s="58" t="n">
        <f aca="false">AK104*AL104</f>
        <v>1088.958</v>
      </c>
      <c r="AN104" s="91" t="n">
        <v>28.53118</v>
      </c>
      <c r="AO104" s="166" t="n">
        <v>1007.86753299373</v>
      </c>
      <c r="AP104" s="73" t="n">
        <f aca="false">AN104*AO104</f>
        <v>28755.65</v>
      </c>
      <c r="AQ104" s="94" t="n">
        <f aca="false">IF(U104&gt;0,((((AK104*AL104)+(AN104*AO104))/(U104*1000))*1000000),"no data")</f>
        <v>8793.34354743665</v>
      </c>
      <c r="AR104" s="75" t="n">
        <f aca="false">S104/24</f>
        <v>145.583333333333</v>
      </c>
      <c r="AS104" s="34"/>
      <c r="AT104" s="59" t="n">
        <v>0</v>
      </c>
      <c r="AU104" s="59" t="n">
        <v>0</v>
      </c>
      <c r="AV104" s="59" t="n">
        <v>0</v>
      </c>
      <c r="AW104" s="59" t="n">
        <v>0</v>
      </c>
      <c r="AX104" s="59" t="n">
        <v>16</v>
      </c>
      <c r="AY104" s="59" t="n">
        <v>78</v>
      </c>
      <c r="AZ104" s="59" t="n">
        <v>0</v>
      </c>
      <c r="BB104" s="77" t="n">
        <v>1009</v>
      </c>
      <c r="BC104" s="77" t="n">
        <v>1016</v>
      </c>
      <c r="BD104" s="77" t="n">
        <v>1474</v>
      </c>
      <c r="BE104" s="77" t="n">
        <f aca="false">BC104-BB104</f>
        <v>7</v>
      </c>
      <c r="BF104" s="78" t="n">
        <f aca="false">AQ104</f>
        <v>8793.34354743665</v>
      </c>
      <c r="BG104" s="78" t="n">
        <f aca="false">BD104/24</f>
        <v>61.4166666666667</v>
      </c>
      <c r="BH104" s="140" t="n">
        <v>2.297</v>
      </c>
      <c r="BI104" s="100" t="n">
        <v>2.219</v>
      </c>
      <c r="BJ104" s="78" t="n">
        <v>0</v>
      </c>
      <c r="BK104" s="77" t="n">
        <v>24.07</v>
      </c>
      <c r="BL104" s="77" t="n">
        <v>19.9</v>
      </c>
      <c r="BM104" s="77" t="n">
        <v>21.01</v>
      </c>
      <c r="BN104" s="77" t="n">
        <v>990.4</v>
      </c>
      <c r="BO104" s="77" t="n">
        <v>50.07</v>
      </c>
      <c r="BP104" s="99" t="n">
        <v>0.9341</v>
      </c>
      <c r="BQ104" s="78" t="n">
        <v>86.85</v>
      </c>
      <c r="BR104" s="78" t="n">
        <v>86.71</v>
      </c>
      <c r="BS104" s="84" t="n">
        <f aca="false">BQ104-BR104</f>
        <v>0.140000000000001</v>
      </c>
      <c r="BT104" s="77" t="n">
        <v>11188</v>
      </c>
      <c r="BU104" s="77" t="n">
        <v>11013</v>
      </c>
      <c r="BV104" s="98" t="n">
        <f aca="false">BU104-BT104</f>
        <v>-175</v>
      </c>
      <c r="BW104" s="77" t="n">
        <v>0</v>
      </c>
      <c r="BX104" s="78" t="n">
        <v>24</v>
      </c>
      <c r="BY104" s="78" t="n">
        <v>24</v>
      </c>
      <c r="CA104" s="78" t="n">
        <v>0</v>
      </c>
      <c r="CB104" s="78" t="n">
        <v>0</v>
      </c>
      <c r="CD104" s="78" t="n">
        <v>2.2</v>
      </c>
      <c r="CE104" s="78" t="n">
        <v>4.7</v>
      </c>
      <c r="CF104" s="78" t="n">
        <v>2.1</v>
      </c>
      <c r="CG104" s="78" t="n">
        <v>-0.5</v>
      </c>
    </row>
    <row r="105" customFormat="false" ht="13.8" hidden="false" customHeight="false" outlineLevel="0" collapsed="false">
      <c r="A105" s="54"/>
      <c r="B105" s="55" t="n">
        <v>43565</v>
      </c>
      <c r="C105" s="56" t="n">
        <v>83.3</v>
      </c>
      <c r="D105" s="57" t="n">
        <v>0.538</v>
      </c>
      <c r="E105" s="58" t="n">
        <v>66.6</v>
      </c>
      <c r="F105" s="59" t="n">
        <v>94</v>
      </c>
      <c r="G105" s="59" t="n">
        <v>72</v>
      </c>
      <c r="H105" s="59" t="n">
        <v>18</v>
      </c>
      <c r="I105" s="59" t="n">
        <v>32</v>
      </c>
      <c r="J105" s="59" t="n">
        <v>24</v>
      </c>
      <c r="K105" s="59" t="n">
        <v>0</v>
      </c>
      <c r="L105" s="162" t="n">
        <v>4</v>
      </c>
      <c r="M105" s="162" t="n">
        <v>45</v>
      </c>
      <c r="N105" s="162" t="n">
        <v>0</v>
      </c>
      <c r="O105" s="162" t="n">
        <v>0</v>
      </c>
      <c r="P105" s="162" t="n">
        <v>18</v>
      </c>
      <c r="Q105" s="162" t="n">
        <v>25</v>
      </c>
      <c r="R105" s="137" t="n">
        <v>3563</v>
      </c>
      <c r="S105" s="62" t="n">
        <v>3503</v>
      </c>
      <c r="T105" s="62" t="n">
        <v>3088</v>
      </c>
      <c r="U105" s="63" t="n">
        <v>3047</v>
      </c>
      <c r="V105" s="63" t="n">
        <v>3140</v>
      </c>
      <c r="W105" s="59" t="n">
        <v>43</v>
      </c>
      <c r="X105" s="59" t="n">
        <v>0</v>
      </c>
      <c r="Y105" s="59" t="n">
        <v>43</v>
      </c>
      <c r="Z105" s="59" t="n">
        <v>0</v>
      </c>
      <c r="AA105" s="59" t="n">
        <v>63</v>
      </c>
      <c r="AB105" s="59" t="n">
        <v>0</v>
      </c>
      <c r="AC105" s="59" t="n">
        <f aca="false">(V105-U105)+AZ105</f>
        <v>93</v>
      </c>
      <c r="AD105" s="65" t="n">
        <f aca="false">U105-T105</f>
        <v>-41</v>
      </c>
      <c r="AE105" s="59" t="n">
        <v>150</v>
      </c>
      <c r="AF105" s="66" t="n">
        <f aca="false">IF(AE105&gt;0, V105/(AE105*24),"no data")</f>
        <v>0.872222222222222</v>
      </c>
      <c r="AG105" s="67" t="n">
        <f aca="false">IF(R105&gt;0,R105/24,"no data")</f>
        <v>148.458333333333</v>
      </c>
      <c r="AH105" s="66" t="n">
        <f aca="false">IF(U105&gt;0,(U105/R105),"no data")</f>
        <v>0.855178220600617</v>
      </c>
      <c r="AI105" s="68" t="n">
        <f aca="false">(1440-((W105*X105)+(Y105*Z105)+(AA105*AB105))/(W105+Y105+AA105))/1440</f>
        <v>1</v>
      </c>
      <c r="AJ105" s="69" t="n">
        <f aca="false">IF(U105&gt;0,(1440-((X105*W105+AT105*AU105)+(Z105*Y105+AV105*AW105)+(AA105*AB105+AX105*AY105))/(W105+Y105+AA105))/1440,"no data")</f>
        <v>0.94350764354959</v>
      </c>
      <c r="AK105" s="91" t="n">
        <v>7.79</v>
      </c>
      <c r="AL105" s="96" t="n">
        <v>137.11</v>
      </c>
      <c r="AM105" s="58" t="n">
        <f aca="false">AK105*AL105</f>
        <v>1068.0869</v>
      </c>
      <c r="AN105" s="91" t="n">
        <v>25.74894</v>
      </c>
      <c r="AO105" s="166" t="n">
        <v>1006.46084848541</v>
      </c>
      <c r="AP105" s="73" t="n">
        <f aca="false">AN105*AO105</f>
        <v>25915.3</v>
      </c>
      <c r="AQ105" s="94" t="n">
        <f aca="false">IF(U105&gt;0,((((AK105*AL105)+(AN105*AO105))/(U105*1000))*1000000),"no data")</f>
        <v>8855.72264522481</v>
      </c>
      <c r="AR105" s="75" t="n">
        <f aca="false">S105/24</f>
        <v>145.958333333333</v>
      </c>
      <c r="AS105" s="34"/>
      <c r="AT105" s="59" t="n">
        <v>17</v>
      </c>
      <c r="AU105" s="59" t="n">
        <v>43</v>
      </c>
      <c r="AV105" s="59" t="n">
        <v>0</v>
      </c>
      <c r="AW105" s="59" t="n">
        <v>0</v>
      </c>
      <c r="AX105" s="59" t="n">
        <v>34</v>
      </c>
      <c r="AY105" s="59" t="n">
        <v>335</v>
      </c>
      <c r="AZ105" s="59" t="n">
        <v>0</v>
      </c>
      <c r="BB105" s="77" t="n">
        <v>793</v>
      </c>
      <c r="BC105" s="77" t="n">
        <v>1023</v>
      </c>
      <c r="BD105" s="77" t="n">
        <v>1324</v>
      </c>
      <c r="BE105" s="77" t="n">
        <f aca="false">BC105-BB105</f>
        <v>230</v>
      </c>
      <c r="BF105" s="78" t="n">
        <f aca="false">AQ105</f>
        <v>8855.72264522481</v>
      </c>
      <c r="BG105" s="78" t="n">
        <f aca="false">BD105/24</f>
        <v>55.1666666666667</v>
      </c>
      <c r="BH105" s="140" t="n">
        <v>2</v>
      </c>
      <c r="BI105" s="100" t="n">
        <v>2.371</v>
      </c>
      <c r="BJ105" s="78" t="n">
        <v>0</v>
      </c>
      <c r="BK105" s="77" t="n">
        <v>19.28</v>
      </c>
      <c r="BL105" s="77" t="n">
        <v>20.06</v>
      </c>
      <c r="BM105" s="77" t="n">
        <v>20.9</v>
      </c>
      <c r="BN105" s="77" t="n">
        <v>993.54</v>
      </c>
      <c r="BO105" s="77" t="n">
        <v>50.06</v>
      </c>
      <c r="BP105" s="99" t="n">
        <v>0.9354</v>
      </c>
      <c r="BQ105" s="78" t="n">
        <v>87.22</v>
      </c>
      <c r="BR105" s="78" t="n">
        <v>86.71</v>
      </c>
      <c r="BS105" s="84" t="n">
        <f aca="false">BQ105-BR105</f>
        <v>0.510000000000005</v>
      </c>
      <c r="BT105" s="77" t="n">
        <v>11351</v>
      </c>
      <c r="BU105" s="77" t="n">
        <v>11027</v>
      </c>
      <c r="BV105" s="98" t="n">
        <f aca="false">BU105-BT105</f>
        <v>-324</v>
      </c>
      <c r="BW105" s="77" t="n">
        <v>0</v>
      </c>
      <c r="BX105" s="78" t="n">
        <v>18.6</v>
      </c>
      <c r="BY105" s="78" t="n">
        <v>24</v>
      </c>
      <c r="CA105" s="78" t="n">
        <v>0</v>
      </c>
      <c r="CB105" s="78" t="n">
        <v>4.3</v>
      </c>
      <c r="CD105" s="78" t="n">
        <v>2.1</v>
      </c>
      <c r="CE105" s="78" t="n">
        <v>4</v>
      </c>
      <c r="CF105" s="78" t="n">
        <v>2.1</v>
      </c>
      <c r="CG105" s="78" t="n">
        <v>-0.8</v>
      </c>
    </row>
    <row r="106" customFormat="false" ht="13.8" hidden="false" customHeight="false" outlineLevel="0" collapsed="false">
      <c r="A106" s="54"/>
      <c r="B106" s="55" t="n">
        <v>43566</v>
      </c>
      <c r="C106" s="56" t="n">
        <v>84.2</v>
      </c>
      <c r="D106" s="57" t="n">
        <v>0.515</v>
      </c>
      <c r="E106" s="58" t="n">
        <v>65.5</v>
      </c>
      <c r="F106" s="59" t="n">
        <v>97</v>
      </c>
      <c r="G106" s="59" t="n">
        <v>73</v>
      </c>
      <c r="H106" s="59" t="n">
        <v>24</v>
      </c>
      <c r="I106" s="59" t="n">
        <v>0</v>
      </c>
      <c r="J106" s="59" t="n">
        <v>24</v>
      </c>
      <c r="K106" s="59" t="n">
        <v>0</v>
      </c>
      <c r="L106" s="61" t="n">
        <v>0</v>
      </c>
      <c r="M106" s="61" t="n">
        <v>0</v>
      </c>
      <c r="N106" s="61" t="n">
        <v>0</v>
      </c>
      <c r="O106" s="61" t="n">
        <v>0</v>
      </c>
      <c r="P106" s="61" t="n">
        <v>24</v>
      </c>
      <c r="Q106" s="61" t="n">
        <v>0</v>
      </c>
      <c r="R106" s="137" t="n">
        <v>3556</v>
      </c>
      <c r="S106" s="62" t="n">
        <v>3479</v>
      </c>
      <c r="T106" s="62" t="n">
        <v>3479</v>
      </c>
      <c r="U106" s="141" t="n">
        <v>3423</v>
      </c>
      <c r="V106" s="63" t="n">
        <v>3524</v>
      </c>
      <c r="W106" s="59" t="n">
        <v>42</v>
      </c>
      <c r="X106" s="59" t="n">
        <v>0</v>
      </c>
      <c r="Y106" s="59" t="n">
        <v>43</v>
      </c>
      <c r="Z106" s="59" t="n">
        <v>0</v>
      </c>
      <c r="AA106" s="59" t="n">
        <v>62</v>
      </c>
      <c r="AB106" s="59" t="n">
        <v>0</v>
      </c>
      <c r="AC106" s="59" t="n">
        <f aca="false">(V106-U106)+AZ106</f>
        <v>101</v>
      </c>
      <c r="AD106" s="65" t="n">
        <f aca="false">U106-T106</f>
        <v>-56</v>
      </c>
      <c r="AE106" s="59" t="n">
        <v>150</v>
      </c>
      <c r="AF106" s="66" t="n">
        <f aca="false">IF(AE106&gt;0, V106/(AE106*24),"no data")</f>
        <v>0.978888888888889</v>
      </c>
      <c r="AG106" s="67" t="n">
        <f aca="false">IF(R106&gt;0,R106/24,"no data")</f>
        <v>148.166666666667</v>
      </c>
      <c r="AH106" s="66" t="n">
        <f aca="false">IF(U106&gt;0,(U106/R106),"no data")</f>
        <v>0.96259842519685</v>
      </c>
      <c r="AI106" s="68" t="n">
        <f aca="false">(1440-((W106*X106)+(Y106*Z106)+(AA106*AB106))/(W106+Y106+AA106))/1440</f>
        <v>1</v>
      </c>
      <c r="AJ106" s="69" t="n">
        <f aca="false">IF(U106&gt;0,(1440-((X106*W106+AT106*AU106)+(Z106*Y106+AV106*AW106)+(AA106*AB106+AX106*AY106))/(W106+Y106+AA106))/1440,"no data")</f>
        <v>1</v>
      </c>
      <c r="AK106" s="91" t="n">
        <v>7.795</v>
      </c>
      <c r="AL106" s="96" t="n">
        <v>136.14</v>
      </c>
      <c r="AM106" s="58" t="n">
        <f aca="false">AK106*AL106</f>
        <v>1061.2113</v>
      </c>
      <c r="AN106" s="91" t="n">
        <v>28.76112</v>
      </c>
      <c r="AO106" s="166" t="n">
        <v>1006.69862647908</v>
      </c>
      <c r="AP106" s="73" t="n">
        <f aca="false">AN106*AO106</f>
        <v>28953.78</v>
      </c>
      <c r="AQ106" s="94" t="n">
        <f aca="false">IF(U106&gt;0,((((AK106*AL106)+(AN106*AO106))/(U106*1000))*1000000),"no data")</f>
        <v>8768.62147239264</v>
      </c>
      <c r="AR106" s="75" t="n">
        <f aca="false">S106/24</f>
        <v>144.958333333333</v>
      </c>
      <c r="AS106" s="34"/>
      <c r="AT106" s="59" t="n">
        <v>0</v>
      </c>
      <c r="AU106" s="76" t="n">
        <v>0</v>
      </c>
      <c r="AV106" s="76" t="n">
        <v>0</v>
      </c>
      <c r="AW106" s="59" t="n">
        <v>0</v>
      </c>
      <c r="AX106" s="76" t="n">
        <v>0</v>
      </c>
      <c r="AY106" s="59" t="n">
        <v>0</v>
      </c>
      <c r="AZ106" s="59" t="n">
        <v>0</v>
      </c>
      <c r="BB106" s="77" t="n">
        <v>1004</v>
      </c>
      <c r="BC106" s="77" t="n">
        <v>1027</v>
      </c>
      <c r="BD106" s="77" t="n">
        <v>1493</v>
      </c>
      <c r="BE106" s="77" t="n">
        <f aca="false">BC106-BB106</f>
        <v>23</v>
      </c>
      <c r="BF106" s="77" t="n">
        <f aca="false">AQ106</f>
        <v>8768.62147239264</v>
      </c>
      <c r="BG106" s="78" t="n">
        <f aca="false">BD106/24</f>
        <v>62.2083333333333</v>
      </c>
      <c r="BH106" s="79" t="n">
        <v>2.442</v>
      </c>
      <c r="BI106" s="80" t="n">
        <v>2.328</v>
      </c>
      <c r="BJ106" s="81" t="n">
        <v>0</v>
      </c>
      <c r="BK106" s="82" t="n">
        <v>24.21</v>
      </c>
      <c r="BL106" s="82" t="n">
        <v>20.1</v>
      </c>
      <c r="BM106" s="82" t="n">
        <v>20.67</v>
      </c>
      <c r="BN106" s="142" t="n">
        <v>993.33</v>
      </c>
      <c r="BO106" s="81" t="n">
        <v>50.11</v>
      </c>
      <c r="BP106" s="83" t="n">
        <v>0.9356</v>
      </c>
      <c r="BQ106" s="78" t="n">
        <v>87.13</v>
      </c>
      <c r="BR106" s="78" t="n">
        <v>86.66</v>
      </c>
      <c r="BS106" s="84" t="n">
        <f aca="false">BQ106-BR106</f>
        <v>0.469999999999999</v>
      </c>
      <c r="BT106" s="77" t="n">
        <v>11344</v>
      </c>
      <c r="BU106" s="77" t="n">
        <v>10985</v>
      </c>
      <c r="BV106" s="98" t="n">
        <f aca="false">BU106-BT106</f>
        <v>-359</v>
      </c>
      <c r="BW106" s="77" t="n">
        <v>0</v>
      </c>
      <c r="BX106" s="78" t="n">
        <v>24</v>
      </c>
      <c r="BY106" s="78" t="n">
        <v>24</v>
      </c>
      <c r="CA106" s="78" t="n">
        <v>0</v>
      </c>
      <c r="CB106" s="78" t="n">
        <v>0</v>
      </c>
      <c r="CD106" s="78" t="n">
        <v>2.1</v>
      </c>
      <c r="CE106" s="78" t="n">
        <v>3.8</v>
      </c>
      <c r="CF106" s="78" t="n">
        <v>2.1</v>
      </c>
      <c r="CG106" s="78" t="n">
        <v>-0.8</v>
      </c>
    </row>
    <row r="107" customFormat="false" ht="13.8" hidden="false" customHeight="false" outlineLevel="0" collapsed="false">
      <c r="A107" s="54"/>
      <c r="B107" s="55" t="n">
        <v>43567</v>
      </c>
      <c r="C107" s="56" t="n">
        <v>81.3</v>
      </c>
      <c r="D107" s="57" t="n">
        <v>0.587</v>
      </c>
      <c r="E107" s="58" t="n">
        <v>67.2</v>
      </c>
      <c r="F107" s="59" t="n">
        <v>92</v>
      </c>
      <c r="G107" s="59" t="n">
        <v>70</v>
      </c>
      <c r="H107" s="59" t="n">
        <v>24</v>
      </c>
      <c r="I107" s="59" t="n">
        <v>0</v>
      </c>
      <c r="J107" s="59" t="n">
        <v>24</v>
      </c>
      <c r="K107" s="59" t="n">
        <v>0</v>
      </c>
      <c r="L107" s="61" t="n">
        <v>0</v>
      </c>
      <c r="M107" s="61" t="n">
        <v>0</v>
      </c>
      <c r="N107" s="61" t="n">
        <v>0</v>
      </c>
      <c r="O107" s="61" t="n">
        <v>0</v>
      </c>
      <c r="P107" s="61" t="n">
        <v>24</v>
      </c>
      <c r="Q107" s="61" t="n">
        <v>0</v>
      </c>
      <c r="R107" s="143" t="n">
        <v>3582</v>
      </c>
      <c r="S107" s="62" t="n">
        <v>3478</v>
      </c>
      <c r="T107" s="62" t="n">
        <v>3478</v>
      </c>
      <c r="U107" s="138" t="n">
        <v>3414</v>
      </c>
      <c r="V107" s="63" t="n">
        <v>3506</v>
      </c>
      <c r="W107" s="59" t="n">
        <v>42</v>
      </c>
      <c r="X107" s="59" t="n">
        <v>0</v>
      </c>
      <c r="Y107" s="59" t="n">
        <v>43</v>
      </c>
      <c r="Z107" s="59" t="n">
        <v>0</v>
      </c>
      <c r="AA107" s="59" t="n">
        <v>62</v>
      </c>
      <c r="AB107" s="59" t="n">
        <v>0</v>
      </c>
      <c r="AC107" s="59" t="n">
        <f aca="false">(V107-U107)+AZ107</f>
        <v>92</v>
      </c>
      <c r="AD107" s="65" t="n">
        <f aca="false">U107-T107</f>
        <v>-64</v>
      </c>
      <c r="AE107" s="59" t="n">
        <v>149</v>
      </c>
      <c r="AF107" s="66" t="n">
        <f aca="false">IF(AE107&gt;0, V107/(AE107*24),"no data")</f>
        <v>0.980425055928412</v>
      </c>
      <c r="AG107" s="67" t="n">
        <f aca="false">IF(R107&gt;0,R107/24,"no data")</f>
        <v>149.25</v>
      </c>
      <c r="AH107" s="66" t="n">
        <f aca="false">IF(U107&gt;0,(U107/R107),"no data")</f>
        <v>0.953098827470687</v>
      </c>
      <c r="AI107" s="68" t="n">
        <f aca="false">(1440-((W107*X107)+(Y107*Z107)+(AA107*AB107))/(W107+Y107+AA107))/1440</f>
        <v>1</v>
      </c>
      <c r="AJ107" s="69" t="n">
        <f aca="false">IF(U107&gt;0,(1440-((X107*W107+AT107*AU107)+(Z107*Y107+AV107*AW107)+(AA107*AB107+AX107*AY107))/(W107+Y107+AA107))/1440,"no data")</f>
        <v>1</v>
      </c>
      <c r="AK107" s="91" t="n">
        <v>7.84</v>
      </c>
      <c r="AL107" s="96" t="n">
        <v>137.29</v>
      </c>
      <c r="AM107" s="58" t="n">
        <f aca="false">AK107*AL107</f>
        <v>1076.3536</v>
      </c>
      <c r="AN107" s="91" t="n">
        <v>29.0033</v>
      </c>
      <c r="AO107" s="166" t="n">
        <v>997.082400968166</v>
      </c>
      <c r="AP107" s="73" t="n">
        <f aca="false">AN107*AO107</f>
        <v>28918.68</v>
      </c>
      <c r="AQ107" s="94" t="n">
        <f aca="false">IF(U107&gt;0,((((AK107*AL107)+(AN107*AO107))/(U107*1000))*1000000),"no data")</f>
        <v>8785.89150556532</v>
      </c>
      <c r="AR107" s="75" t="n">
        <f aca="false">S107/24</f>
        <v>144.916666666667</v>
      </c>
      <c r="AS107" s="34"/>
      <c r="AT107" s="59" t="n">
        <v>0</v>
      </c>
      <c r="AU107" s="76" t="n">
        <v>0</v>
      </c>
      <c r="AV107" s="76" t="n">
        <v>0</v>
      </c>
      <c r="AW107" s="59" t="n">
        <v>0</v>
      </c>
      <c r="AX107" s="76" t="n">
        <v>0</v>
      </c>
      <c r="AY107" s="59" t="n">
        <v>0</v>
      </c>
      <c r="AZ107" s="59" t="n">
        <v>0</v>
      </c>
      <c r="BB107" s="77" t="n">
        <v>1005</v>
      </c>
      <c r="BC107" s="77" t="n">
        <v>1025</v>
      </c>
      <c r="BD107" s="77" t="n">
        <v>1476</v>
      </c>
      <c r="BE107" s="77" t="n">
        <f aca="false">BC107-BB107</f>
        <v>20</v>
      </c>
      <c r="BF107" s="77" t="n">
        <f aca="false">AQ107</f>
        <v>8785.89150556532</v>
      </c>
      <c r="BG107" s="78" t="n">
        <f aca="false">BD107/24</f>
        <v>61.5</v>
      </c>
      <c r="BH107" s="79" t="n">
        <v>2.358</v>
      </c>
      <c r="BI107" s="80" t="n">
        <v>2.318</v>
      </c>
      <c r="BJ107" s="81" t="n">
        <v>0</v>
      </c>
      <c r="BK107" s="82" t="n">
        <v>24.44</v>
      </c>
      <c r="BL107" s="82" t="n">
        <v>19.97</v>
      </c>
      <c r="BM107" s="82" t="n">
        <v>21.47</v>
      </c>
      <c r="BN107" s="142" t="n">
        <v>994.04</v>
      </c>
      <c r="BO107" s="81" t="n">
        <v>50.08</v>
      </c>
      <c r="BP107" s="83" t="n">
        <v>0.9351</v>
      </c>
      <c r="BQ107" s="78" t="n">
        <v>87.16</v>
      </c>
      <c r="BR107" s="78" t="n">
        <v>86.76</v>
      </c>
      <c r="BS107" s="84" t="n">
        <f aca="false">BQ107-BR107</f>
        <v>0.399999999999991</v>
      </c>
      <c r="BT107" s="77" t="n">
        <v>11418</v>
      </c>
      <c r="BU107" s="77" t="n">
        <v>10978</v>
      </c>
      <c r="BV107" s="98" t="n">
        <f aca="false">BU107-BT107</f>
        <v>-440</v>
      </c>
      <c r="BW107" s="77" t="n">
        <v>0</v>
      </c>
      <c r="BX107" s="78" t="n">
        <v>24</v>
      </c>
      <c r="BY107" s="78" t="n">
        <v>24</v>
      </c>
      <c r="CA107" s="78" t="n">
        <v>0</v>
      </c>
      <c r="CB107" s="78" t="n">
        <v>6.1</v>
      </c>
      <c r="CD107" s="78" t="n">
        <v>2.1</v>
      </c>
      <c r="CE107" s="78" t="n">
        <v>3.9</v>
      </c>
      <c r="CF107" s="78" t="n">
        <v>2.1</v>
      </c>
      <c r="CG107" s="78" t="n">
        <v>-0.8</v>
      </c>
    </row>
    <row r="108" customFormat="false" ht="13.8" hidden="false" customHeight="false" outlineLevel="0" collapsed="false">
      <c r="A108" s="54"/>
      <c r="B108" s="55" t="n">
        <v>43568</v>
      </c>
      <c r="C108" s="56" t="n">
        <v>80.3</v>
      </c>
      <c r="D108" s="57" t="n">
        <v>0.613</v>
      </c>
      <c r="E108" s="58" t="n">
        <v>67.7</v>
      </c>
      <c r="F108" s="60" t="n">
        <v>91</v>
      </c>
      <c r="G108" s="60" t="n">
        <v>70</v>
      </c>
      <c r="H108" s="60" t="n">
        <v>24</v>
      </c>
      <c r="I108" s="60" t="n">
        <v>0</v>
      </c>
      <c r="J108" s="60" t="n">
        <v>24</v>
      </c>
      <c r="K108" s="60" t="n">
        <v>0</v>
      </c>
      <c r="L108" s="60" t="n">
        <v>0</v>
      </c>
      <c r="M108" s="60" t="n">
        <v>0</v>
      </c>
      <c r="N108" s="60" t="n">
        <v>0</v>
      </c>
      <c r="O108" s="60" t="n">
        <v>0</v>
      </c>
      <c r="P108" s="60" t="n">
        <v>24</v>
      </c>
      <c r="Q108" s="60" t="n">
        <v>0</v>
      </c>
      <c r="R108" s="143" t="n">
        <v>3595</v>
      </c>
      <c r="S108" s="62" t="n">
        <v>3472</v>
      </c>
      <c r="T108" s="65" t="n">
        <v>3472</v>
      </c>
      <c r="U108" s="144" t="n">
        <v>3401</v>
      </c>
      <c r="V108" s="144" t="n">
        <v>3499</v>
      </c>
      <c r="W108" s="60" t="n">
        <v>42</v>
      </c>
      <c r="X108" s="60" t="n">
        <v>0</v>
      </c>
      <c r="Y108" s="60" t="n">
        <v>43</v>
      </c>
      <c r="Z108" s="60" t="n">
        <v>0</v>
      </c>
      <c r="AA108" s="60" t="n">
        <v>61</v>
      </c>
      <c r="AB108" s="60" t="n">
        <v>0</v>
      </c>
      <c r="AC108" s="59" t="n">
        <f aca="false">(V108-U108)+AZ108</f>
        <v>98</v>
      </c>
      <c r="AD108" s="65" t="n">
        <f aca="false">U108-T108</f>
        <v>-71</v>
      </c>
      <c r="AE108" s="60" t="n">
        <v>149</v>
      </c>
      <c r="AF108" s="66" t="n">
        <f aca="false">IF(AE108&gt;0, V108/(AE108*24),"no data")</f>
        <v>0.978467561521253</v>
      </c>
      <c r="AG108" s="67" t="n">
        <f aca="false">IF(R108&gt;0,R108/24,"no data")</f>
        <v>149.791666666667</v>
      </c>
      <c r="AH108" s="66" t="n">
        <f aca="false">IF(U108&gt;0,(U108/R108),"no data")</f>
        <v>0.946036161335188</v>
      </c>
      <c r="AI108" s="68" t="n">
        <f aca="false">(1440-((W108*X108)+(Y108*Z108)+(AA108*AB108))/(W108+Y108+AA108))/1440</f>
        <v>1</v>
      </c>
      <c r="AJ108" s="69" t="n">
        <f aca="false">IF(U108&gt;0,(1440-((X108*W108+AT108*AU108)+(Z108*Y108+AV108*AW108)+(AA108*AB108+AX108*AY108))/(W108+Y108+AA108))/1440,"no data")</f>
        <v>1</v>
      </c>
      <c r="AK108" s="91" t="n">
        <v>7.774</v>
      </c>
      <c r="AL108" s="96" t="n">
        <v>135.66</v>
      </c>
      <c r="AM108" s="58" t="n">
        <f aca="false">AK108*AL108</f>
        <v>1054.62084</v>
      </c>
      <c r="AN108" s="91" t="n">
        <v>29.03634</v>
      </c>
      <c r="AO108" s="166" t="n">
        <v>989.535182464457</v>
      </c>
      <c r="AP108" s="73" t="n">
        <f aca="false">AN108*AO108</f>
        <v>28732.48</v>
      </c>
      <c r="AQ108" s="94" t="n">
        <f aca="false">IF(U108&gt;0,((((AK108*AL108)+(AN108*AO108))/(U108*1000))*1000000),"no data")</f>
        <v>8758.33603057924</v>
      </c>
      <c r="AR108" s="75" t="n">
        <f aca="false">S108/24</f>
        <v>144.666666666667</v>
      </c>
      <c r="AS108" s="34"/>
      <c r="AT108" s="60" t="n">
        <v>0</v>
      </c>
      <c r="AU108" s="60" t="n">
        <v>0</v>
      </c>
      <c r="AV108" s="60" t="n">
        <v>0</v>
      </c>
      <c r="AW108" s="60" t="n">
        <v>0</v>
      </c>
      <c r="AX108" s="60" t="n">
        <v>0</v>
      </c>
      <c r="AY108" s="60" t="n">
        <v>0</v>
      </c>
      <c r="AZ108" s="60" t="n">
        <v>0</v>
      </c>
      <c r="BB108" s="77" t="n">
        <v>1008</v>
      </c>
      <c r="BC108" s="77" t="n">
        <v>1027</v>
      </c>
      <c r="BD108" s="77" t="n">
        <v>1464</v>
      </c>
      <c r="BE108" s="77" t="n">
        <v>19</v>
      </c>
      <c r="BF108" s="77" t="n">
        <f aca="false">AQ108</f>
        <v>8758.33603057924</v>
      </c>
      <c r="BG108" s="78" t="n">
        <f aca="false">BD108/24</f>
        <v>61</v>
      </c>
      <c r="BH108" s="145" t="n">
        <v>2.293</v>
      </c>
      <c r="BI108" s="145" t="n">
        <v>2.234</v>
      </c>
      <c r="BJ108" s="146" t="n">
        <v>0</v>
      </c>
      <c r="BK108" s="146" t="n">
        <v>24.5</v>
      </c>
      <c r="BL108" s="146" t="n">
        <v>20.12</v>
      </c>
      <c r="BM108" s="146" t="n">
        <v>21.43</v>
      </c>
      <c r="BN108" s="147" t="n">
        <v>995</v>
      </c>
      <c r="BO108" s="147" t="n">
        <v>50.1</v>
      </c>
      <c r="BP108" s="148" t="n">
        <v>0.935</v>
      </c>
      <c r="BQ108" s="78" t="n">
        <v>87.13</v>
      </c>
      <c r="BR108" s="78" t="n">
        <v>86.79</v>
      </c>
      <c r="BS108" s="84"/>
      <c r="BT108" s="97" t="n">
        <v>11420</v>
      </c>
      <c r="BU108" s="97" t="n">
        <v>11017</v>
      </c>
      <c r="BV108" s="98" t="n">
        <f aca="false">BU108-BT108</f>
        <v>-403</v>
      </c>
      <c r="BW108" s="77" t="n">
        <v>0</v>
      </c>
      <c r="BX108" s="147" t="n">
        <v>24</v>
      </c>
      <c r="BY108" s="147" t="n">
        <v>24</v>
      </c>
      <c r="CA108" s="147" t="n">
        <v>0</v>
      </c>
      <c r="CB108" s="147" t="n">
        <v>2.9</v>
      </c>
      <c r="CD108" s="147" t="n">
        <v>2.1</v>
      </c>
      <c r="CE108" s="147" t="n">
        <v>4</v>
      </c>
      <c r="CF108" s="147" t="n">
        <v>2.1</v>
      </c>
      <c r="CG108" s="147" t="n">
        <v>-0.8</v>
      </c>
    </row>
    <row r="109" customFormat="false" ht="13.8" hidden="false" customHeight="false" outlineLevel="0" collapsed="false">
      <c r="A109" s="54"/>
      <c r="B109" s="55" t="n">
        <v>43569</v>
      </c>
      <c r="C109" s="56" t="n">
        <v>82.8</v>
      </c>
      <c r="D109" s="57" t="n">
        <v>0.587</v>
      </c>
      <c r="E109" s="58" t="n">
        <v>69</v>
      </c>
      <c r="F109" s="149" t="n">
        <v>94</v>
      </c>
      <c r="G109" s="149" t="n">
        <v>72</v>
      </c>
      <c r="H109" s="60" t="n">
        <v>24</v>
      </c>
      <c r="I109" s="60" t="n">
        <v>0</v>
      </c>
      <c r="J109" s="60" t="n">
        <v>24</v>
      </c>
      <c r="K109" s="60" t="n">
        <v>0</v>
      </c>
      <c r="L109" s="60" t="n">
        <v>0</v>
      </c>
      <c r="M109" s="60" t="n">
        <v>0</v>
      </c>
      <c r="N109" s="60" t="n">
        <v>0</v>
      </c>
      <c r="O109" s="60" t="n">
        <v>0</v>
      </c>
      <c r="P109" s="60" t="n">
        <v>0</v>
      </c>
      <c r="Q109" s="60" t="n">
        <v>0</v>
      </c>
      <c r="R109" s="143" t="n">
        <v>3570</v>
      </c>
      <c r="S109" s="62" t="n">
        <v>3038</v>
      </c>
      <c r="T109" s="65" t="n">
        <v>3038</v>
      </c>
      <c r="U109" s="144" t="n">
        <v>2973</v>
      </c>
      <c r="V109" s="144" t="n">
        <v>3058</v>
      </c>
      <c r="W109" s="60" t="n">
        <v>42</v>
      </c>
      <c r="X109" s="60" t="n">
        <v>0</v>
      </c>
      <c r="Y109" s="60" t="n">
        <v>43</v>
      </c>
      <c r="Z109" s="60" t="n">
        <v>0</v>
      </c>
      <c r="AA109" s="60" t="n">
        <v>61</v>
      </c>
      <c r="AB109" s="60" t="n">
        <v>0</v>
      </c>
      <c r="AC109" s="59" t="n">
        <f aca="false">(V109-U109)+AZ109</f>
        <v>85</v>
      </c>
      <c r="AD109" s="65" t="n">
        <f aca="false">U109-T109</f>
        <v>-65</v>
      </c>
      <c r="AE109" s="60" t="n">
        <v>130</v>
      </c>
      <c r="AF109" s="66" t="n">
        <f aca="false">IF(AE109&gt;0, V109/(AE109*24),"no data")</f>
        <v>0.980128205128205</v>
      </c>
      <c r="AG109" s="67" t="n">
        <f aca="false">IF(R109&gt;0,R109/24,"no data")</f>
        <v>148.75</v>
      </c>
      <c r="AH109" s="66" t="n">
        <f aca="false">IF(U109&gt;0,(U109/R109),"no data")</f>
        <v>0.832773109243698</v>
      </c>
      <c r="AI109" s="68" t="n">
        <f aca="false">(1440-((W109*X109)+(Y109*Z109)+(AA109*AB109))/(W109+Y109+AA109))/1440</f>
        <v>1</v>
      </c>
      <c r="AJ109" s="69" t="n">
        <f aca="false">IF(U109&gt;0,(1440-((X109*W109+AT109*AU109)+(Z109*Y109+AV109*AW109)+(AA109*AB109+AX109*AY109))/(W109+Y109+AA109))/1440,"no data")</f>
        <v>0.876712328767123</v>
      </c>
      <c r="AK109" s="91" t="n">
        <v>7.856</v>
      </c>
      <c r="AL109" s="96" t="n">
        <v>142.43</v>
      </c>
      <c r="AM109" s="58" t="n">
        <f aca="false">AK109*AL109</f>
        <v>1118.93008</v>
      </c>
      <c r="AN109" s="91" t="n">
        <v>24.29062</v>
      </c>
      <c r="AO109" s="166" t="n">
        <v>989.441191702806</v>
      </c>
      <c r="AP109" s="73" t="n">
        <f aca="false">AN109*AO109</f>
        <v>24034.14</v>
      </c>
      <c r="AQ109" s="94" t="n">
        <f aca="false">IF(U109&gt;0,((((AK109*AL109)+(AN109*AO109))/(U109*1000))*1000000),"no data")</f>
        <v>8460.50120417087</v>
      </c>
      <c r="AR109" s="75" t="n">
        <f aca="false">S109/24</f>
        <v>126.583333333333</v>
      </c>
      <c r="AS109" s="34"/>
      <c r="AT109" s="60" t="n">
        <v>0</v>
      </c>
      <c r="AU109" s="60" t="n">
        <v>0</v>
      </c>
      <c r="AV109" s="60" t="n">
        <v>0</v>
      </c>
      <c r="AW109" s="60" t="n">
        <v>0</v>
      </c>
      <c r="AX109" s="60" t="n">
        <v>18</v>
      </c>
      <c r="AY109" s="60" t="n">
        <v>1440</v>
      </c>
      <c r="AZ109" s="60" t="n">
        <v>0</v>
      </c>
      <c r="BB109" s="77" t="n">
        <v>1000</v>
      </c>
      <c r="BC109" s="77" t="n">
        <v>1020</v>
      </c>
      <c r="BD109" s="77" t="n">
        <v>1038</v>
      </c>
      <c r="BE109" s="77" t="n">
        <v>20</v>
      </c>
      <c r="BF109" s="77" t="n">
        <f aca="false">AQ109</f>
        <v>8460.50120417087</v>
      </c>
      <c r="BG109" s="139" t="n">
        <f aca="false">BD109/24</f>
        <v>43.25</v>
      </c>
      <c r="BH109" s="145" t="n">
        <v>0</v>
      </c>
      <c r="BI109" s="80" t="n">
        <v>0</v>
      </c>
      <c r="BJ109" s="146" t="n">
        <v>0</v>
      </c>
      <c r="BK109" s="146" t="n">
        <v>24.35</v>
      </c>
      <c r="BL109" s="146" t="n">
        <v>20.21</v>
      </c>
      <c r="BM109" s="146" t="n">
        <v>21.01</v>
      </c>
      <c r="BN109" s="147" t="n">
        <v>995</v>
      </c>
      <c r="BO109" s="147" t="n">
        <v>50.04</v>
      </c>
      <c r="BP109" s="148" t="n">
        <v>0.9334</v>
      </c>
      <c r="BQ109" s="78" t="n">
        <v>87.14</v>
      </c>
      <c r="BR109" s="78" t="n">
        <v>86.76</v>
      </c>
      <c r="BS109" s="84"/>
      <c r="BT109" s="97" t="n">
        <v>11436</v>
      </c>
      <c r="BU109" s="97" t="n">
        <v>11109</v>
      </c>
      <c r="BV109" s="98" t="n">
        <f aca="false">BU109-BT109</f>
        <v>-327</v>
      </c>
      <c r="BW109" s="77" t="n">
        <v>0</v>
      </c>
      <c r="BX109" s="147" t="n">
        <v>0</v>
      </c>
      <c r="BY109" s="147" t="n">
        <v>0</v>
      </c>
      <c r="CA109" s="147" t="n">
        <v>0</v>
      </c>
      <c r="CB109" s="147" t="n">
        <v>0</v>
      </c>
      <c r="CD109" s="147" t="n">
        <v>2.1</v>
      </c>
      <c r="CE109" s="147" t="n">
        <v>4.5</v>
      </c>
      <c r="CF109" s="147" t="n">
        <v>2.1</v>
      </c>
      <c r="CG109" s="147" t="n">
        <v>-0.8</v>
      </c>
    </row>
    <row r="110" customFormat="false" ht="13.8" hidden="false" customHeight="false" outlineLevel="0" collapsed="false">
      <c r="A110" s="54"/>
      <c r="B110" s="55" t="n">
        <v>43570</v>
      </c>
      <c r="C110" s="56" t="n">
        <v>77.22</v>
      </c>
      <c r="D110" s="57" t="n">
        <v>0.6242</v>
      </c>
      <c r="E110" s="58" t="n">
        <v>65.27</v>
      </c>
      <c r="F110" s="60" t="n">
        <v>93.3</v>
      </c>
      <c r="G110" s="60" t="n">
        <v>67.9</v>
      </c>
      <c r="H110" s="59" t="n">
        <v>20</v>
      </c>
      <c r="I110" s="59" t="n">
        <v>20</v>
      </c>
      <c r="J110" s="59" t="n">
        <v>24</v>
      </c>
      <c r="K110" s="59" t="n">
        <v>0</v>
      </c>
      <c r="L110" s="61" t="n">
        <v>3</v>
      </c>
      <c r="M110" s="61" t="n">
        <v>19</v>
      </c>
      <c r="N110" s="61" t="n">
        <v>0</v>
      </c>
      <c r="O110" s="61" t="n">
        <v>0</v>
      </c>
      <c r="P110" s="61" t="n">
        <v>9</v>
      </c>
      <c r="Q110" s="61" t="n">
        <v>7</v>
      </c>
      <c r="R110" s="143" t="n">
        <v>3622</v>
      </c>
      <c r="S110" s="62" t="n">
        <v>3294</v>
      </c>
      <c r="T110" s="150" t="n">
        <v>3006</v>
      </c>
      <c r="U110" s="63" t="n">
        <v>2956</v>
      </c>
      <c r="V110" s="63" t="n">
        <v>3039</v>
      </c>
      <c r="W110" s="59" t="n">
        <v>42</v>
      </c>
      <c r="X110" s="60" t="n">
        <v>0</v>
      </c>
      <c r="Y110" s="60" t="n">
        <v>43</v>
      </c>
      <c r="Z110" s="60" t="n">
        <v>0</v>
      </c>
      <c r="AA110" s="60" t="n">
        <v>61</v>
      </c>
      <c r="AB110" s="60" t="n">
        <v>0</v>
      </c>
      <c r="AC110" s="59" t="n">
        <f aca="false">(V110-U110)+AZ110</f>
        <v>83</v>
      </c>
      <c r="AD110" s="65" t="n">
        <f aca="false">U110-T110</f>
        <v>-50</v>
      </c>
      <c r="AE110" s="60" t="n">
        <v>146</v>
      </c>
      <c r="AF110" s="66" t="n">
        <f aca="false">IF(AE110&gt;0, V110/(AE110*24),"no data")</f>
        <v>0.867294520547945</v>
      </c>
      <c r="AG110" s="67" t="n">
        <f aca="false">IF(R110&gt;0,R110/24,"no data")</f>
        <v>150.916666666667</v>
      </c>
      <c r="AH110" s="66" t="n">
        <f aca="false">IF(U110&gt;0,(U110/R110),"no data")</f>
        <v>0.816123688569851</v>
      </c>
      <c r="AI110" s="68" t="n">
        <f aca="false">(1440-((W110*X110)+(Y110*Z110)+(AA110*AB110))/(W110+Y110+AA110))/1440</f>
        <v>1</v>
      </c>
      <c r="AJ110" s="69" t="n">
        <f aca="false">IF(U110&gt;0,(1440-((X110*W110+AT110*AU110)+(Z110*Y110+AV110*AW110)+(AA110*AB110+AX110*AY110))/(W110+Y110+AA110))/1440,"no data")</f>
        <v>0.833447488584475</v>
      </c>
      <c r="AK110" s="91" t="n">
        <v>7.981</v>
      </c>
      <c r="AL110" s="96" t="n">
        <v>135.69</v>
      </c>
      <c r="AM110" s="58" t="n">
        <f aca="false">AK110*AL110</f>
        <v>1082.94189</v>
      </c>
      <c r="AN110" s="91" t="n">
        <v>24.55007</v>
      </c>
      <c r="AO110" s="166" t="n">
        <v>990.310414593522</v>
      </c>
      <c r="AP110" s="73" t="n">
        <f aca="false">AN110*AO110</f>
        <v>24312.19</v>
      </c>
      <c r="AQ110" s="94" t="n">
        <f aca="false">IF(U110&gt;0,((((AK110*AL110)+(AN110*AO110))/(U110*1000))*1000000),"no data")</f>
        <v>8591.04597090663</v>
      </c>
      <c r="AR110" s="75" t="n">
        <f aca="false">S110/24</f>
        <v>137.25</v>
      </c>
      <c r="AS110" s="34"/>
      <c r="AT110" s="59" t="n">
        <v>9</v>
      </c>
      <c r="AU110" s="76" t="n">
        <v>21</v>
      </c>
      <c r="AV110" s="76" t="n">
        <v>0</v>
      </c>
      <c r="AW110" s="59" t="n">
        <v>0</v>
      </c>
      <c r="AX110" s="76" t="n">
        <v>39</v>
      </c>
      <c r="AY110" s="59" t="n">
        <v>893</v>
      </c>
      <c r="AZ110" s="59" t="n">
        <v>0</v>
      </c>
      <c r="BB110" s="77" t="n">
        <v>872</v>
      </c>
      <c r="BC110" s="77" t="n">
        <v>1039</v>
      </c>
      <c r="BD110" s="77" t="n">
        <v>1128</v>
      </c>
      <c r="BE110" s="77" t="n">
        <f aca="false">BC110-BB110</f>
        <v>167</v>
      </c>
      <c r="BF110" s="77" t="n">
        <f aca="false">AQ110</f>
        <v>8591.04597090663</v>
      </c>
      <c r="BG110" s="139" t="n">
        <f aca="false">BD110/24</f>
        <v>47</v>
      </c>
      <c r="BH110" s="79" t="n">
        <v>0.846</v>
      </c>
      <c r="BI110" s="80" t="n">
        <v>0.804</v>
      </c>
      <c r="BJ110" s="81" t="n">
        <v>0</v>
      </c>
      <c r="BK110" s="82" t="n">
        <v>24.65</v>
      </c>
      <c r="BL110" s="82" t="n">
        <v>20.59</v>
      </c>
      <c r="BM110" s="82" t="n">
        <v>21.09</v>
      </c>
      <c r="BN110" s="82" t="n">
        <v>993.3</v>
      </c>
      <c r="BO110" s="81" t="n">
        <v>50.15</v>
      </c>
      <c r="BP110" s="83" t="n">
        <v>0.936</v>
      </c>
      <c r="BQ110" s="78" t="n">
        <v>87.04</v>
      </c>
      <c r="BR110" s="78" t="n">
        <v>86.77</v>
      </c>
      <c r="BS110" s="84"/>
      <c r="BT110" s="97" t="n">
        <v>11375</v>
      </c>
      <c r="BU110" s="97" t="n">
        <v>11073</v>
      </c>
      <c r="BV110" s="98" t="n">
        <f aca="false">BU110-BT110</f>
        <v>-302</v>
      </c>
      <c r="BW110" s="77" t="n">
        <v>0</v>
      </c>
      <c r="BX110" s="78" t="n">
        <v>9.2</v>
      </c>
      <c r="BY110" s="78" t="n">
        <v>13</v>
      </c>
      <c r="CA110" s="78" t="n">
        <v>0</v>
      </c>
      <c r="CB110" s="78" t="n">
        <v>4.1</v>
      </c>
      <c r="CD110" s="78" t="n">
        <v>2.1</v>
      </c>
      <c r="CE110" s="78" t="n">
        <v>4.9</v>
      </c>
      <c r="CF110" s="78" t="n">
        <v>2.1</v>
      </c>
      <c r="CG110" s="78" t="n">
        <v>0.9</v>
      </c>
    </row>
    <row r="111" customFormat="false" ht="12.75" hidden="false" customHeight="true" outlineLevel="0" collapsed="false">
      <c r="A111" s="101" t="s">
        <v>100</v>
      </c>
      <c r="B111" s="102" t="n">
        <v>43571</v>
      </c>
      <c r="C111" s="103" t="n">
        <v>71.87</v>
      </c>
      <c r="D111" s="132" t="n">
        <v>0.7473</v>
      </c>
      <c r="E111" s="105" t="n">
        <v>65.58</v>
      </c>
      <c r="F111" s="107" t="n">
        <v>85.81</v>
      </c>
      <c r="G111" s="107" t="n">
        <v>65.15</v>
      </c>
      <c r="H111" s="107" t="n">
        <v>0</v>
      </c>
      <c r="I111" s="107" t="n">
        <v>0</v>
      </c>
      <c r="J111" s="107" t="n">
        <v>24</v>
      </c>
      <c r="K111" s="107" t="n">
        <v>0</v>
      </c>
      <c r="L111" s="151" t="n">
        <v>24</v>
      </c>
      <c r="M111" s="151" t="n">
        <v>0</v>
      </c>
      <c r="N111" s="151" t="n">
        <v>0</v>
      </c>
      <c r="O111" s="151" t="n">
        <v>0</v>
      </c>
      <c r="P111" s="151" t="n">
        <v>0</v>
      </c>
      <c r="Q111" s="151" t="n">
        <v>0</v>
      </c>
      <c r="R111" s="152" t="n">
        <v>3671</v>
      </c>
      <c r="S111" s="110" t="n">
        <v>3506</v>
      </c>
      <c r="T111" s="110" t="n">
        <v>1504</v>
      </c>
      <c r="U111" s="111" t="n">
        <v>1504</v>
      </c>
      <c r="V111" s="111" t="n">
        <v>1565</v>
      </c>
      <c r="W111" s="107" t="n">
        <v>43</v>
      </c>
      <c r="X111" s="107" t="n">
        <v>0</v>
      </c>
      <c r="Y111" s="107" t="n">
        <v>44</v>
      </c>
      <c r="Z111" s="107" t="n">
        <v>0</v>
      </c>
      <c r="AA111" s="107" t="n">
        <v>61</v>
      </c>
      <c r="AB111" s="107" t="n">
        <v>0</v>
      </c>
      <c r="AC111" s="112" t="n">
        <f aca="false">(V111-U111)+AZ111</f>
        <v>61</v>
      </c>
      <c r="AD111" s="113" t="n">
        <f aca="false">U111-T111</f>
        <v>0</v>
      </c>
      <c r="AE111" s="107" t="n">
        <v>66</v>
      </c>
      <c r="AF111" s="114" t="n">
        <f aca="false">IF(AE111&gt;0, V111/(AE111*24),"no data")</f>
        <v>0.988005050505051</v>
      </c>
      <c r="AG111" s="115" t="n">
        <f aca="false">IF(R111&gt;0,R111/24,"no data")</f>
        <v>152.958333333333</v>
      </c>
      <c r="AH111" s="114" t="n">
        <f aca="false">IF(U111&gt;0,(U111/R111),"no data")</f>
        <v>0.409697630073549</v>
      </c>
      <c r="AI111" s="116" t="n">
        <f aca="false">(1440-((W111*X111)+(Y111*Z111)+(AA111*AB111))/(W111+Y111+AA111))/1440</f>
        <v>1</v>
      </c>
      <c r="AJ111" s="117" t="n">
        <f aca="false">IF(U111&gt;0,(1440-((X111*W111+AT111*AU111)+(Z111*Y111+AV111*AW111)+(AA111*AB111+AX111*AY111))/(W111+Y111+AA111))/1440,"no data")</f>
        <v>0.736486486486486</v>
      </c>
      <c r="AK111" s="118" t="n">
        <v>7.792</v>
      </c>
      <c r="AL111" s="119" t="n">
        <v>138.89</v>
      </c>
      <c r="AM111" s="105" t="n">
        <f aca="false">AK111*AL111</f>
        <v>1082.23088</v>
      </c>
      <c r="AN111" s="118" t="n">
        <v>12.2376267</v>
      </c>
      <c r="AO111" s="165" t="n">
        <v>990.761411279199</v>
      </c>
      <c r="AP111" s="121" t="n">
        <f aca="false">AN111*AO111</f>
        <v>12124.5683</v>
      </c>
      <c r="AQ111" s="122" t="n">
        <f aca="false">IF(U111&gt;0,((((AK111*AL111)+(AN111*AO111))/(U111*1000))*1000000),"no data")</f>
        <v>8781.11647606383</v>
      </c>
      <c r="AR111" s="123" t="n">
        <f aca="false">S111/24</f>
        <v>146.083333333333</v>
      </c>
      <c r="AS111" s="34"/>
      <c r="AT111" s="106" t="n">
        <v>0</v>
      </c>
      <c r="AU111" s="125" t="n">
        <v>0</v>
      </c>
      <c r="AV111" s="125" t="n">
        <v>0</v>
      </c>
      <c r="AW111" s="106" t="n">
        <v>0</v>
      </c>
      <c r="AX111" s="125" t="n">
        <v>39</v>
      </c>
      <c r="AY111" s="106" t="n">
        <v>1440</v>
      </c>
      <c r="AZ111" s="106" t="n">
        <v>0</v>
      </c>
      <c r="BB111" s="126" t="n">
        <v>0</v>
      </c>
      <c r="BC111" s="126" t="n">
        <v>1047</v>
      </c>
      <c r="BD111" s="126" t="n">
        <v>518</v>
      </c>
      <c r="BE111" s="126" t="n">
        <f aca="false">BC111-BB111</f>
        <v>1047</v>
      </c>
      <c r="BF111" s="126" t="n">
        <f aca="false">AQ111</f>
        <v>8781.11647606383</v>
      </c>
      <c r="BG111" s="128" t="n">
        <f aca="false">BD111/24</f>
        <v>21.5833333333333</v>
      </c>
      <c r="BH111" s="153" t="n">
        <v>0</v>
      </c>
      <c r="BI111" s="154" t="n">
        <v>0.223</v>
      </c>
      <c r="BJ111" s="155" t="n">
        <v>0</v>
      </c>
      <c r="BK111" s="156" t="n">
        <v>0</v>
      </c>
      <c r="BL111" s="156" t="n">
        <v>20.56</v>
      </c>
      <c r="BM111" s="156" t="n">
        <v>21.01</v>
      </c>
      <c r="BN111" s="156" t="n">
        <v>991.04</v>
      </c>
      <c r="BO111" s="156" t="n">
        <v>50.15</v>
      </c>
      <c r="BP111" s="157" t="n">
        <v>0.9349</v>
      </c>
      <c r="BQ111" s="156" t="n">
        <v>0</v>
      </c>
      <c r="BR111" s="156" t="n">
        <v>86.89</v>
      </c>
      <c r="BS111" s="84"/>
      <c r="BT111" s="156" t="n">
        <v>0</v>
      </c>
      <c r="BU111" s="156" t="n">
        <v>10960</v>
      </c>
      <c r="BV111" s="98" t="n">
        <f aca="false">BU111-BT111</f>
        <v>10960</v>
      </c>
      <c r="BW111" s="130" t="n">
        <f aca="false">BH111+BI111</f>
        <v>0.223</v>
      </c>
      <c r="BX111" s="128" t="n">
        <v>0</v>
      </c>
      <c r="BY111" s="128" t="n">
        <v>24</v>
      </c>
      <c r="CA111" s="128" t="n">
        <v>0</v>
      </c>
      <c r="CB111" s="128" t="n">
        <v>0.6</v>
      </c>
      <c r="CD111" s="128" t="n">
        <v>0</v>
      </c>
      <c r="CE111" s="128" t="n">
        <v>0</v>
      </c>
      <c r="CF111" s="128" t="n">
        <v>2.1</v>
      </c>
      <c r="CG111" s="128" t="n">
        <v>-0.9</v>
      </c>
    </row>
    <row r="112" customFormat="false" ht="13.8" hidden="false" customHeight="false" outlineLevel="0" collapsed="false">
      <c r="A112" s="101"/>
      <c r="B112" s="102" t="n">
        <v>43572</v>
      </c>
      <c r="C112" s="103" t="n">
        <v>69.06</v>
      </c>
      <c r="D112" s="132" t="n">
        <v>0.755</v>
      </c>
      <c r="E112" s="105" t="n">
        <v>64.11</v>
      </c>
      <c r="F112" s="107" t="n">
        <v>74.4</v>
      </c>
      <c r="G112" s="107" t="n">
        <v>64.2</v>
      </c>
      <c r="H112" s="107" t="n">
        <v>10</v>
      </c>
      <c r="I112" s="107" t="n">
        <v>48</v>
      </c>
      <c r="J112" s="107" t="n">
        <v>24</v>
      </c>
      <c r="K112" s="107" t="n">
        <v>0</v>
      </c>
      <c r="L112" s="151" t="n">
        <v>12</v>
      </c>
      <c r="M112" s="151" t="n">
        <v>20</v>
      </c>
      <c r="N112" s="151" t="n">
        <v>0</v>
      </c>
      <c r="O112" s="151" t="n">
        <v>0</v>
      </c>
      <c r="P112" s="151" t="n">
        <v>10</v>
      </c>
      <c r="Q112" s="151" t="n">
        <v>40</v>
      </c>
      <c r="R112" s="152" t="n">
        <v>3693</v>
      </c>
      <c r="S112" s="110" t="n">
        <v>3554</v>
      </c>
      <c r="T112" s="110" t="n">
        <v>2433</v>
      </c>
      <c r="U112" s="111" t="n">
        <v>2403</v>
      </c>
      <c r="V112" s="111" t="n">
        <v>2484</v>
      </c>
      <c r="W112" s="107" t="n">
        <v>44</v>
      </c>
      <c r="X112" s="107" t="n">
        <v>0</v>
      </c>
      <c r="Y112" s="107" t="n">
        <v>44</v>
      </c>
      <c r="Z112" s="107" t="n">
        <v>0</v>
      </c>
      <c r="AA112" s="107" t="n">
        <v>61</v>
      </c>
      <c r="AB112" s="107" t="n">
        <v>0</v>
      </c>
      <c r="AC112" s="112" t="n">
        <f aca="false">(V112-U112)+AZ112</f>
        <v>81</v>
      </c>
      <c r="AD112" s="113" t="n">
        <f aca="false">U112-T112</f>
        <v>-30</v>
      </c>
      <c r="AE112" s="107" t="n">
        <v>149</v>
      </c>
      <c r="AF112" s="114" t="n">
        <f aca="false">IF(AE112&gt;0, V112/(AE112*24),"no data")</f>
        <v>0.694630872483222</v>
      </c>
      <c r="AG112" s="115" t="n">
        <f aca="false">IF(R112&gt;0,R112/24,"no data")</f>
        <v>153.875</v>
      </c>
      <c r="AH112" s="114" t="n">
        <f aca="false">IF(U112&gt;0,(U112/R112),"no data")</f>
        <v>0.650690495532088</v>
      </c>
      <c r="AI112" s="116" t="n">
        <f aca="false">(1440-((W112*X112)+(Y112*Z112)+(AA112*AB112))/(W112+Y112+AA112))/1440</f>
        <v>1</v>
      </c>
      <c r="AJ112" s="117" t="n">
        <f aca="false">IF(U112&gt;0,(1440-((X112*W112+AT112*AU112)+(Z112*Y112+AV112*AW112)+(AA112*AB112+AX112*AY112))/(W112+Y112+AA112))/1440,"no data")</f>
        <v>0.852740492170022</v>
      </c>
      <c r="AK112" s="118" t="n">
        <v>7.726</v>
      </c>
      <c r="AL112" s="119" t="n">
        <v>136.47</v>
      </c>
      <c r="AM112" s="105" t="n">
        <f aca="false">AK112*AL112</f>
        <v>1054.36722</v>
      </c>
      <c r="AN112" s="118" t="n">
        <v>20.1663914</v>
      </c>
      <c r="AO112" s="165" t="n">
        <v>989.293746426046</v>
      </c>
      <c r="AP112" s="121" t="n">
        <f aca="false">AN112*AO112</f>
        <v>19950.4849</v>
      </c>
      <c r="AQ112" s="122" t="n">
        <f aca="false">IF(U112&gt;0,((((AK112*AL112)+(AN112*AO112))/(U112*1000))*1000000),"no data")</f>
        <v>8741.09534748231</v>
      </c>
      <c r="AR112" s="123" t="n">
        <f aca="false">S112/24</f>
        <v>148.083333333333</v>
      </c>
      <c r="AS112" s="34"/>
      <c r="AT112" s="106" t="n">
        <v>23</v>
      </c>
      <c r="AU112" s="125" t="n">
        <v>52</v>
      </c>
      <c r="AV112" s="106" t="n">
        <v>0</v>
      </c>
      <c r="AW112" s="106" t="n">
        <v>0</v>
      </c>
      <c r="AX112" s="125" t="n">
        <v>38</v>
      </c>
      <c r="AY112" s="106" t="n">
        <v>800</v>
      </c>
      <c r="AZ112" s="106" t="n">
        <v>0</v>
      </c>
      <c r="BB112" s="126" t="n">
        <v>494</v>
      </c>
      <c r="BC112" s="126" t="n">
        <v>1055</v>
      </c>
      <c r="BD112" s="126" t="n">
        <v>935</v>
      </c>
      <c r="BE112" s="126" t="n">
        <f aca="false">BC112-BB112</f>
        <v>561</v>
      </c>
      <c r="BF112" s="126" t="n">
        <f aca="false">AQ112</f>
        <v>8741.09534748231</v>
      </c>
      <c r="BG112" s="128" t="n">
        <f aca="false">BD112/24</f>
        <v>38.9583333333333</v>
      </c>
      <c r="BH112" s="153" t="n">
        <v>0.869</v>
      </c>
      <c r="BI112" s="154" t="n">
        <v>1.044</v>
      </c>
      <c r="BJ112" s="155" t="n">
        <v>0</v>
      </c>
      <c r="BK112" s="156" t="n">
        <v>25.15</v>
      </c>
      <c r="BL112" s="156" t="n">
        <v>20.94</v>
      </c>
      <c r="BM112" s="156" t="n">
        <v>21.21</v>
      </c>
      <c r="BN112" s="158" t="n">
        <v>995.42</v>
      </c>
      <c r="BO112" s="158" t="n">
        <v>50.07</v>
      </c>
      <c r="BP112" s="157" t="n">
        <v>0.9352</v>
      </c>
      <c r="BQ112" s="156" t="n">
        <v>87.66</v>
      </c>
      <c r="BR112" s="156" t="n">
        <v>86.86</v>
      </c>
      <c r="BS112" s="84"/>
      <c r="BT112" s="156" t="n">
        <v>11229</v>
      </c>
      <c r="BU112" s="156" t="n">
        <v>11055</v>
      </c>
      <c r="BV112" s="98" t="n">
        <f aca="false">BU112-BT112</f>
        <v>-174</v>
      </c>
      <c r="BW112" s="130" t="n">
        <f aca="false">BH112+BI112</f>
        <v>1.913</v>
      </c>
      <c r="BX112" s="128" t="n">
        <v>11.0833333333333</v>
      </c>
      <c r="BY112" s="128" t="n">
        <v>24</v>
      </c>
      <c r="CA112" s="128" t="n">
        <v>0</v>
      </c>
      <c r="CB112" s="128" t="n">
        <v>0</v>
      </c>
      <c r="CD112" s="128" t="n">
        <v>2.1</v>
      </c>
      <c r="CE112" s="128" t="n">
        <v>4.7</v>
      </c>
      <c r="CF112" s="128" t="n">
        <v>2.1</v>
      </c>
      <c r="CG112" s="128" t="n">
        <v>-1</v>
      </c>
    </row>
    <row r="113" customFormat="false" ht="13.8" hidden="false" customHeight="false" outlineLevel="0" collapsed="false">
      <c r="A113" s="101"/>
      <c r="B113" s="102" t="n">
        <v>43573</v>
      </c>
      <c r="C113" s="103" t="n">
        <v>73.9</v>
      </c>
      <c r="D113" s="132" t="n">
        <v>0.651</v>
      </c>
      <c r="E113" s="105" t="n">
        <v>63.3</v>
      </c>
      <c r="F113" s="107" t="n">
        <v>84</v>
      </c>
      <c r="G113" s="107" t="n">
        <v>63</v>
      </c>
      <c r="H113" s="107" t="n">
        <v>19</v>
      </c>
      <c r="I113" s="107" t="n">
        <v>6</v>
      </c>
      <c r="J113" s="107" t="n">
        <v>24</v>
      </c>
      <c r="K113" s="107" t="n">
        <v>0</v>
      </c>
      <c r="L113" s="151" t="n">
        <v>3</v>
      </c>
      <c r="M113" s="151" t="n">
        <v>58</v>
      </c>
      <c r="N113" s="151" t="n">
        <v>0</v>
      </c>
      <c r="O113" s="151" t="n">
        <v>0</v>
      </c>
      <c r="P113" s="151" t="n">
        <v>0</v>
      </c>
      <c r="Q113" s="151" t="n">
        <v>0</v>
      </c>
      <c r="R113" s="152" t="n">
        <v>3649</v>
      </c>
      <c r="S113" s="110" t="n">
        <v>3226</v>
      </c>
      <c r="T113" s="110" t="n">
        <v>2825</v>
      </c>
      <c r="U113" s="111" t="n">
        <v>2782</v>
      </c>
      <c r="V113" s="111" t="n">
        <v>2861</v>
      </c>
      <c r="W113" s="107" t="n">
        <v>44</v>
      </c>
      <c r="X113" s="107" t="n">
        <v>0</v>
      </c>
      <c r="Y113" s="107" t="n">
        <v>44</v>
      </c>
      <c r="Z113" s="107" t="n">
        <v>0</v>
      </c>
      <c r="AA113" s="107" t="n">
        <v>61</v>
      </c>
      <c r="AB113" s="107" t="n">
        <v>0</v>
      </c>
      <c r="AC113" s="112" t="n">
        <f aca="false">(V113-U113)+AZ113</f>
        <v>79</v>
      </c>
      <c r="AD113" s="113" t="n">
        <f aca="false">U113-T113</f>
        <v>-43</v>
      </c>
      <c r="AE113" s="107" t="n">
        <v>134</v>
      </c>
      <c r="AF113" s="114" t="n">
        <f aca="false">IF(AE113&gt;0, V113/(AE113*24),"no data")</f>
        <v>0.889614427860696</v>
      </c>
      <c r="AG113" s="115" t="n">
        <f aca="false">IF(R113&gt;0,R113/24,"no data")</f>
        <v>152.041666666667</v>
      </c>
      <c r="AH113" s="114" t="n">
        <f aca="false">IF(U113&gt;0,(U113/R113),"no data")</f>
        <v>0.762400657714442</v>
      </c>
      <c r="AI113" s="116" t="n">
        <f aca="false">(1440-((W113*X113)+(Y113*Z113)+(AA113*AB113))/(W113+Y113+AA113))/1440</f>
        <v>1</v>
      </c>
      <c r="AJ113" s="117" t="n">
        <f aca="false">IF(U113&gt;0,(1440-((X113*W113+AT113*AU113)+(Z113*Y113+AV113*AW113)+(AA113*AB113+AX113*AY113))/(W113+Y113+AA113))/1440,"no data")</f>
        <v>0.853840417598807</v>
      </c>
      <c r="AK113" s="118" t="n">
        <v>7.848</v>
      </c>
      <c r="AL113" s="119" t="n">
        <v>133.85</v>
      </c>
      <c r="AM113" s="105" t="n">
        <f aca="false">AK113*AL113</f>
        <v>1050.4548</v>
      </c>
      <c r="AN113" s="118" t="n">
        <v>23.1884147</v>
      </c>
      <c r="AO113" s="165" t="n">
        <v>984.37467137415</v>
      </c>
      <c r="AP113" s="121" t="n">
        <f aca="false">AN113*AO113</f>
        <v>22826.0881</v>
      </c>
      <c r="AQ113" s="122" t="n">
        <f aca="false">IF(U113&gt;0,((((AK113*AL113)+(AN113*AO113))/(U113*1000))*1000000),"no data")</f>
        <v>8582.51002875629</v>
      </c>
      <c r="AR113" s="123" t="n">
        <f aca="false">S113/24</f>
        <v>134.416666666667</v>
      </c>
      <c r="AS113" s="34"/>
      <c r="AT113" s="106" t="n">
        <v>20</v>
      </c>
      <c r="AU113" s="125" t="n">
        <v>56</v>
      </c>
      <c r="AV113" s="125" t="n">
        <v>0</v>
      </c>
      <c r="AW113" s="106" t="n">
        <v>0</v>
      </c>
      <c r="AX113" s="125" t="n">
        <v>21</v>
      </c>
      <c r="AY113" s="106" t="n">
        <v>1440</v>
      </c>
      <c r="AZ113" s="106" t="n">
        <v>0</v>
      </c>
      <c r="BB113" s="126" t="n">
        <v>854</v>
      </c>
      <c r="BC113" s="126" t="n">
        <v>1055</v>
      </c>
      <c r="BD113" s="126" t="n">
        <v>952</v>
      </c>
      <c r="BE113" s="126" t="n">
        <f aca="false">BC113-BB113</f>
        <v>201</v>
      </c>
      <c r="BF113" s="126" t="n">
        <f aca="false">AQ113</f>
        <v>8582.51002875629</v>
      </c>
      <c r="BG113" s="128" t="n">
        <f aca="false">BD113/24</f>
        <v>39.6666666666667</v>
      </c>
      <c r="BH113" s="153" t="n">
        <v>0</v>
      </c>
      <c r="BI113" s="154" t="n">
        <v>0.067</v>
      </c>
      <c r="BJ113" s="155" t="n">
        <v>0</v>
      </c>
      <c r="BK113" s="156" t="n">
        <v>25.5</v>
      </c>
      <c r="BL113" s="156" t="n">
        <v>21.35</v>
      </c>
      <c r="BM113" s="156" t="n">
        <v>21.1</v>
      </c>
      <c r="BN113" s="158" t="n">
        <v>997.7</v>
      </c>
      <c r="BO113" s="155" t="n">
        <v>50.1</v>
      </c>
      <c r="BP113" s="157" t="n">
        <v>0.936</v>
      </c>
      <c r="BQ113" s="156" t="n">
        <v>87.64</v>
      </c>
      <c r="BR113" s="156" t="n">
        <v>86.8</v>
      </c>
      <c r="BS113" s="84"/>
      <c r="BT113" s="156" t="n">
        <v>11843</v>
      </c>
      <c r="BU113" s="156" t="n">
        <v>11494</v>
      </c>
      <c r="BV113" s="98" t="n">
        <f aca="false">BU113-BT113</f>
        <v>-349</v>
      </c>
      <c r="BW113" s="130" t="n">
        <f aca="false">BH113+BI113</f>
        <v>0.067</v>
      </c>
      <c r="BX113" s="128" t="n">
        <v>0</v>
      </c>
      <c r="BY113" s="128" t="n">
        <v>8.45</v>
      </c>
      <c r="CA113" s="128" t="n">
        <v>0</v>
      </c>
      <c r="CB113" s="128" t="n">
        <v>5.97</v>
      </c>
      <c r="CD113" s="128" t="n">
        <v>2.1</v>
      </c>
      <c r="CE113" s="128" t="n">
        <v>4.8</v>
      </c>
      <c r="CF113" s="128" t="n">
        <v>2.1</v>
      </c>
      <c r="CG113" s="128" t="n">
        <v>-1</v>
      </c>
    </row>
    <row r="114" customFormat="false" ht="13.8" hidden="false" customHeight="false" outlineLevel="0" collapsed="false">
      <c r="A114" s="101"/>
      <c r="B114" s="102" t="n">
        <v>43574</v>
      </c>
      <c r="C114" s="103" t="n">
        <v>80</v>
      </c>
      <c r="D114" s="132" t="n">
        <v>0.54</v>
      </c>
      <c r="E114" s="105" t="n">
        <v>64</v>
      </c>
      <c r="F114" s="107" t="n">
        <v>92</v>
      </c>
      <c r="G114" s="107" t="n">
        <v>66</v>
      </c>
      <c r="H114" s="107" t="n">
        <v>8</v>
      </c>
      <c r="I114" s="107" t="n">
        <v>9</v>
      </c>
      <c r="J114" s="107" t="n">
        <v>13</v>
      </c>
      <c r="K114" s="107" t="n">
        <v>15</v>
      </c>
      <c r="L114" s="151" t="n">
        <v>15</v>
      </c>
      <c r="M114" s="151" t="n">
        <v>13</v>
      </c>
      <c r="N114" s="151" t="n">
        <v>10</v>
      </c>
      <c r="O114" s="151" t="n">
        <v>28</v>
      </c>
      <c r="P114" s="151" t="n">
        <v>0</v>
      </c>
      <c r="Q114" s="151" t="n">
        <v>0</v>
      </c>
      <c r="R114" s="152" t="n">
        <v>3597</v>
      </c>
      <c r="S114" s="110" t="n">
        <v>3151</v>
      </c>
      <c r="T114" s="110" t="n">
        <v>1402</v>
      </c>
      <c r="U114" s="111" t="n">
        <v>1377</v>
      </c>
      <c r="V114" s="111" t="n">
        <v>1418</v>
      </c>
      <c r="W114" s="107" t="n">
        <v>43</v>
      </c>
      <c r="X114" s="107" t="n">
        <v>0</v>
      </c>
      <c r="Y114" s="107" t="n">
        <v>44</v>
      </c>
      <c r="Z114" s="107" t="n">
        <v>0</v>
      </c>
      <c r="AA114" s="107" t="n">
        <v>61</v>
      </c>
      <c r="AB114" s="107" t="n">
        <v>0</v>
      </c>
      <c r="AC114" s="112" t="n">
        <f aca="false">(V114-U114)+AZ114</f>
        <v>50</v>
      </c>
      <c r="AD114" s="113" t="n">
        <f aca="false">U114-T114</f>
        <v>-25</v>
      </c>
      <c r="AE114" s="107" t="n">
        <v>132</v>
      </c>
      <c r="AF114" s="114" t="n">
        <f aca="false">IF(AE114&gt;0, V114/(AE114*24),"no data")</f>
        <v>0.44760101010101</v>
      </c>
      <c r="AG114" s="115" t="n">
        <f aca="false">IF(R114&gt;0,R114/24,"no data")</f>
        <v>149.875</v>
      </c>
      <c r="AH114" s="114" t="n">
        <f aca="false">IF(U114&gt;0,(U114/R114),"no data")</f>
        <v>0.382819015846539</v>
      </c>
      <c r="AI114" s="116" t="n">
        <f aca="false">(1440-((W114*X114)+(Y114*Z114)+(AA114*AB114))/(W114+Y114+AA114))/1440</f>
        <v>1</v>
      </c>
      <c r="AJ114" s="117" t="n">
        <f aca="false">IF(U114&gt;0,(1440-((X114*W114+AT114*AU114)+(Z114*Y114+AV114*AW114)+(AA114*AB114+AX114*AY114))/(W114+Y114+AA114))/1440,"no data")</f>
        <v>0.921509009009009</v>
      </c>
      <c r="AK114" s="118" t="n">
        <v>4.321</v>
      </c>
      <c r="AL114" s="119" t="n">
        <v>131.09</v>
      </c>
      <c r="AM114" s="105" t="n">
        <f aca="false">AK114*AL114</f>
        <v>566.43989</v>
      </c>
      <c r="AN114" s="118" t="n">
        <v>11.3732727</v>
      </c>
      <c r="AO114" s="165" t="n">
        <v>982.998455668789</v>
      </c>
      <c r="AP114" s="121" t="n">
        <f aca="false">AN114*AO114</f>
        <v>11179.9095</v>
      </c>
      <c r="AQ114" s="122" t="n">
        <f aca="false">IF(U114&gt;0,((((AK114*AL114)+(AN114*AO114))/(U114*1000))*1000000),"no data")</f>
        <v>8530.39171387074</v>
      </c>
      <c r="AR114" s="123" t="n">
        <f aca="false">S114/24</f>
        <v>131.291666666667</v>
      </c>
      <c r="AS114" s="34"/>
      <c r="AT114" s="106" t="n">
        <v>19</v>
      </c>
      <c r="AU114" s="125" t="n">
        <v>38</v>
      </c>
      <c r="AV114" s="125" t="n">
        <v>18</v>
      </c>
      <c r="AW114" s="106" t="n">
        <v>17</v>
      </c>
      <c r="AX114" s="125" t="n">
        <v>25</v>
      </c>
      <c r="AY114" s="106" t="n">
        <v>628</v>
      </c>
      <c r="AZ114" s="106" t="n">
        <v>9</v>
      </c>
      <c r="BB114" s="126" t="n">
        <v>368</v>
      </c>
      <c r="BC114" s="126" t="n">
        <v>586</v>
      </c>
      <c r="BD114" s="126" t="n">
        <v>464</v>
      </c>
      <c r="BE114" s="126" t="n">
        <f aca="false">BC114-BB114</f>
        <v>218</v>
      </c>
      <c r="BF114" s="126" t="n">
        <f aca="false">AQ114</f>
        <v>8530.39171387074</v>
      </c>
      <c r="BG114" s="128" t="n">
        <f aca="false">BD114/24</f>
        <v>19.3333333333333</v>
      </c>
      <c r="BH114" s="153" t="n">
        <v>0</v>
      </c>
      <c r="BI114" s="154" t="n">
        <v>0</v>
      </c>
      <c r="BJ114" s="155" t="n">
        <v>0</v>
      </c>
      <c r="BK114" s="156" t="n">
        <v>9</v>
      </c>
      <c r="BL114" s="158" t="n">
        <v>11.76</v>
      </c>
      <c r="BM114" s="156" t="n">
        <v>11.8</v>
      </c>
      <c r="BN114" s="156" t="n">
        <v>993.9</v>
      </c>
      <c r="BO114" s="155" t="n">
        <v>50.04</v>
      </c>
      <c r="BP114" s="157" t="n">
        <v>0.9369</v>
      </c>
      <c r="BQ114" s="156" t="n">
        <v>87.37</v>
      </c>
      <c r="BR114" s="155" t="n">
        <v>86.78</v>
      </c>
      <c r="BS114" s="84"/>
      <c r="BT114" s="156" t="n">
        <v>11303</v>
      </c>
      <c r="BU114" s="126" t="n">
        <v>11134</v>
      </c>
      <c r="BV114" s="98"/>
      <c r="BW114" s="130" t="n">
        <f aca="false">BH114+BI114</f>
        <v>0</v>
      </c>
      <c r="BX114" s="128" t="n">
        <v>0</v>
      </c>
      <c r="BY114" s="128" t="n">
        <v>0</v>
      </c>
      <c r="CA114" s="128" t="n">
        <v>0</v>
      </c>
      <c r="CB114" s="128" t="n">
        <v>0</v>
      </c>
      <c r="CD114" s="128" t="n">
        <v>2.1</v>
      </c>
      <c r="CE114" s="128" t="n">
        <v>4.8</v>
      </c>
      <c r="CF114" s="128" t="n">
        <v>2.2</v>
      </c>
      <c r="CG114" s="128" t="n">
        <v>-0.9</v>
      </c>
    </row>
    <row r="115" customFormat="false" ht="13.8" hidden="false" customHeight="false" outlineLevel="0" collapsed="false">
      <c r="A115" s="101"/>
      <c r="B115" s="102" t="n">
        <v>43575</v>
      </c>
      <c r="C115" s="103" t="n">
        <v>84</v>
      </c>
      <c r="D115" s="132" t="n">
        <v>0.49</v>
      </c>
      <c r="E115" s="105" t="n">
        <v>64</v>
      </c>
      <c r="F115" s="107" t="n">
        <v>97</v>
      </c>
      <c r="G115" s="107" t="n">
        <v>72</v>
      </c>
      <c r="H115" s="107" t="n">
        <v>4</v>
      </c>
      <c r="I115" s="107" t="n">
        <v>12</v>
      </c>
      <c r="J115" s="107" t="n">
        <v>4</v>
      </c>
      <c r="K115" s="107" t="n">
        <v>44</v>
      </c>
      <c r="L115" s="151" t="n">
        <v>19</v>
      </c>
      <c r="M115" s="151" t="n">
        <v>2</v>
      </c>
      <c r="N115" s="151" t="n">
        <v>15</v>
      </c>
      <c r="O115" s="151" t="n">
        <v>46</v>
      </c>
      <c r="P115" s="151" t="n">
        <v>0</v>
      </c>
      <c r="Q115" s="151" t="n">
        <v>0</v>
      </c>
      <c r="R115" s="152" t="n">
        <v>3553</v>
      </c>
      <c r="S115" s="110" t="n">
        <v>3271</v>
      </c>
      <c r="T115" s="110" t="n">
        <v>674</v>
      </c>
      <c r="U115" s="111" t="n">
        <v>661</v>
      </c>
      <c r="V115" s="111" t="n">
        <v>686</v>
      </c>
      <c r="W115" s="107" t="n">
        <v>42</v>
      </c>
      <c r="X115" s="107" t="n">
        <v>0</v>
      </c>
      <c r="Y115" s="107" t="n">
        <v>43</v>
      </c>
      <c r="Z115" s="107" t="n">
        <v>0</v>
      </c>
      <c r="AA115" s="107" t="n">
        <v>61</v>
      </c>
      <c r="AB115" s="107" t="n">
        <v>0</v>
      </c>
      <c r="AC115" s="112" t="n">
        <f aca="false">(V115-U115)+AZ115</f>
        <v>35</v>
      </c>
      <c r="AD115" s="113" t="n">
        <f aca="false">U115-T115</f>
        <v>-13</v>
      </c>
      <c r="AE115" s="107" t="n">
        <v>127</v>
      </c>
      <c r="AF115" s="114" t="n">
        <f aca="false">IF(AE115&gt;0, V115/(AE115*24),"no data")</f>
        <v>0.2250656167979</v>
      </c>
      <c r="AG115" s="115" t="n">
        <f aca="false">IF(R115&gt;0,R115/24,"no data")</f>
        <v>148.041666666667</v>
      </c>
      <c r="AH115" s="114" t="n">
        <f aca="false">IF(U115&gt;0,(U115/R115),"no data")</f>
        <v>0.186039966225725</v>
      </c>
      <c r="AI115" s="116" t="n">
        <f aca="false">(1440-((W115*X115)+(Y115*Z115)+(AA115*AB115))/(W115+Y115+AA115))/1440</f>
        <v>1</v>
      </c>
      <c r="AJ115" s="117" t="n">
        <f aca="false">IF(U115&gt;0,(1440-((X115*W115+AT115*AU115)+(Z115*Y115+AV115*AW115)+(AA115*AB115+AX115*AY115))/(W115+Y115+AA115))/1440,"no data")</f>
        <v>0.947840563165906</v>
      </c>
      <c r="AK115" s="118" t="n">
        <v>2.682</v>
      </c>
      <c r="AL115" s="119" t="n">
        <v>152.45</v>
      </c>
      <c r="AM115" s="105" t="n">
        <f aca="false">AK115*AL115</f>
        <v>408.8709</v>
      </c>
      <c r="AN115" s="118" t="n">
        <v>5.944467887</v>
      </c>
      <c r="AO115" s="165" t="n">
        <v>996.695163070363</v>
      </c>
      <c r="AP115" s="121" t="n">
        <f aca="false">AN115*AO115</f>
        <v>5924.82239</v>
      </c>
      <c r="AQ115" s="122" t="n">
        <f aca="false">IF(U115&gt;0,((((AK115*AL115)+(AN115*AO115))/(U115*1000))*1000000),"no data")</f>
        <v>9581.98682299546</v>
      </c>
      <c r="AR115" s="123" t="n">
        <f aca="false">S115/24</f>
        <v>136.291666666667</v>
      </c>
      <c r="AS115" s="34"/>
      <c r="AT115" s="106" t="n">
        <v>21</v>
      </c>
      <c r="AU115" s="125" t="n">
        <v>46</v>
      </c>
      <c r="AV115" s="125" t="n">
        <v>18</v>
      </c>
      <c r="AW115" s="106" t="n">
        <v>210</v>
      </c>
      <c r="AX115" s="125" t="n">
        <v>20</v>
      </c>
      <c r="AY115" s="105" t="n">
        <v>311</v>
      </c>
      <c r="AZ115" s="106" t="n">
        <v>10</v>
      </c>
      <c r="BB115" s="126" t="n">
        <v>193</v>
      </c>
      <c r="BC115" s="126" t="n">
        <v>298</v>
      </c>
      <c r="BD115" s="126" t="n">
        <v>195</v>
      </c>
      <c r="BE115" s="126" t="n">
        <f aca="false">BC115-BB115</f>
        <v>105</v>
      </c>
      <c r="BF115" s="126" t="n">
        <f aca="false">AQ115</f>
        <v>9581.98682299546</v>
      </c>
      <c r="BG115" s="128" t="n">
        <f aca="false">BD115/24</f>
        <v>8.125</v>
      </c>
      <c r="BH115" s="153" t="n">
        <v>0</v>
      </c>
      <c r="BI115" s="154" t="n">
        <v>0</v>
      </c>
      <c r="BJ115" s="155" t="n">
        <v>0</v>
      </c>
      <c r="BK115" s="156" t="n">
        <v>4.8</v>
      </c>
      <c r="BL115" s="158" t="n">
        <v>6.2</v>
      </c>
      <c r="BM115" s="156" t="n">
        <v>6.63</v>
      </c>
      <c r="BN115" s="156" t="n">
        <v>990.3</v>
      </c>
      <c r="BO115" s="155" t="n">
        <v>50.04</v>
      </c>
      <c r="BP115" s="157" t="n">
        <v>0.9314</v>
      </c>
      <c r="BQ115" s="156" t="n">
        <v>87.3</v>
      </c>
      <c r="BR115" s="155" t="n">
        <v>86.97</v>
      </c>
      <c r="BS115" s="84"/>
      <c r="BT115" s="156" t="n">
        <v>11194</v>
      </c>
      <c r="BU115" s="126" t="n">
        <v>10890</v>
      </c>
      <c r="BV115" s="98"/>
      <c r="BW115" s="130" t="n">
        <f aca="false">BH115+BI115</f>
        <v>0</v>
      </c>
      <c r="BX115" s="128" t="n">
        <v>0</v>
      </c>
      <c r="BY115" s="128" t="n">
        <v>0</v>
      </c>
      <c r="CA115" s="128" t="n">
        <v>0</v>
      </c>
      <c r="CB115" s="128" t="n">
        <v>7.2</v>
      </c>
      <c r="CD115" s="128" t="n">
        <v>2</v>
      </c>
      <c r="CE115" s="128" t="n">
        <v>4.8</v>
      </c>
      <c r="CF115" s="128" t="n">
        <v>2.1</v>
      </c>
      <c r="CG115" s="128" t="n">
        <v>-0.8</v>
      </c>
    </row>
    <row r="116" customFormat="false" ht="13.8" hidden="false" customHeight="false" outlineLevel="0" collapsed="false">
      <c r="A116" s="101"/>
      <c r="B116" s="102" t="n">
        <v>43576</v>
      </c>
      <c r="C116" s="103" t="n">
        <v>87.1</v>
      </c>
      <c r="D116" s="132" t="n">
        <v>0.48</v>
      </c>
      <c r="E116" s="105" t="n">
        <v>66</v>
      </c>
      <c r="F116" s="107" t="n">
        <v>99</v>
      </c>
      <c r="G116" s="107" t="n">
        <v>75</v>
      </c>
      <c r="H116" s="107" t="n">
        <v>0</v>
      </c>
      <c r="I116" s="107" t="n">
        <v>0</v>
      </c>
      <c r="J116" s="107" t="n">
        <v>0</v>
      </c>
      <c r="K116" s="107" t="n">
        <v>0</v>
      </c>
      <c r="L116" s="151" t="n">
        <v>24</v>
      </c>
      <c r="M116" s="151" t="n">
        <v>0</v>
      </c>
      <c r="N116" s="151" t="n">
        <v>24</v>
      </c>
      <c r="O116" s="151" t="n">
        <v>0</v>
      </c>
      <c r="P116" s="151" t="n">
        <v>0</v>
      </c>
      <c r="Q116" s="151" t="n">
        <v>0</v>
      </c>
      <c r="R116" s="152" t="n">
        <v>3525</v>
      </c>
      <c r="S116" s="110" t="n">
        <v>3524</v>
      </c>
      <c r="T116" s="110" t="n">
        <v>0</v>
      </c>
      <c r="U116" s="167" t="n">
        <v>0</v>
      </c>
      <c r="V116" s="111" t="n">
        <v>0</v>
      </c>
      <c r="W116" s="107" t="n">
        <v>42</v>
      </c>
      <c r="X116" s="107" t="n">
        <v>0</v>
      </c>
      <c r="Y116" s="107" t="n">
        <v>43</v>
      </c>
      <c r="Z116" s="107" t="n">
        <v>0</v>
      </c>
      <c r="AA116" s="107" t="n">
        <v>60</v>
      </c>
      <c r="AB116" s="107" t="n">
        <v>0</v>
      </c>
      <c r="AC116" s="112" t="n">
        <f aca="false">(V116-U116)+AZ116</f>
        <v>14</v>
      </c>
      <c r="AD116" s="113" t="n">
        <f aca="false">U116-T116</f>
        <v>0</v>
      </c>
      <c r="AE116" s="107" t="n">
        <v>0</v>
      </c>
      <c r="AF116" s="114" t="str">
        <f aca="false">IF(AE116&gt;0, V116/(AE116*24),"no data")</f>
        <v>no data</v>
      </c>
      <c r="AG116" s="115" t="n">
        <f aca="false">IF(R116&gt;0,R116/24,"no data")</f>
        <v>146.875</v>
      </c>
      <c r="AH116" s="114" t="str">
        <f aca="false">IF(U116&gt;0,(U116/R116),"no data")</f>
        <v>no data</v>
      </c>
      <c r="AI116" s="116" t="n">
        <f aca="false">(1440-((W116*X116)+(Y116*Z116)+(AA116*AB116))/(W116+Y116+AA116))/1440</f>
        <v>1</v>
      </c>
      <c r="AJ116" s="117" t="str">
        <f aca="false">IF(U116&gt;0,(1440-((X116*W116+AT116*AU116)+(Z116*Y116+AV116*AW116)+(AA116*AB116+AX116*AY116))/(W116+Y116+AA116))/1440,"no data")</f>
        <v>no data</v>
      </c>
      <c r="AK116" s="118" t="n">
        <v>0</v>
      </c>
      <c r="AL116" s="119" t="n">
        <v>0</v>
      </c>
      <c r="AM116" s="105" t="n">
        <f aca="false">AK116*AL116</f>
        <v>0</v>
      </c>
      <c r="AN116" s="118" t="n">
        <v>0</v>
      </c>
      <c r="AO116" s="120" t="n">
        <v>0</v>
      </c>
      <c r="AP116" s="121" t="n">
        <f aca="false">AN116*AO116</f>
        <v>0</v>
      </c>
      <c r="AQ116" s="122" t="str">
        <f aca="false">IF(U116&gt;0,((((AK116*AL116)+(AN116*AO116))/(U116*1000))*1000000),"no data")</f>
        <v>no data</v>
      </c>
      <c r="AR116" s="123" t="n">
        <f aca="false">S116/24</f>
        <v>146.833333333333</v>
      </c>
      <c r="AS116" s="34"/>
      <c r="AT116" s="106" t="n">
        <v>0</v>
      </c>
      <c r="AU116" s="125" t="n">
        <v>0</v>
      </c>
      <c r="AV116" s="125" t="n">
        <v>0</v>
      </c>
      <c r="AW116" s="106" t="n">
        <v>0</v>
      </c>
      <c r="AX116" s="125" t="n">
        <v>0</v>
      </c>
      <c r="AY116" s="106" t="n">
        <v>0</v>
      </c>
      <c r="AZ116" s="106" t="n">
        <v>14</v>
      </c>
      <c r="BB116" s="126" t="n">
        <v>0</v>
      </c>
      <c r="BC116" s="126" t="n">
        <v>0</v>
      </c>
      <c r="BD116" s="126" t="n">
        <v>0</v>
      </c>
      <c r="BE116" s="126" t="n">
        <f aca="false">BC116-BB116</f>
        <v>0</v>
      </c>
      <c r="BF116" s="126" t="str">
        <f aca="false">AQ116</f>
        <v>no data</v>
      </c>
      <c r="BG116" s="128" t="n">
        <f aca="false">BD116/24</f>
        <v>0</v>
      </c>
      <c r="BH116" s="153" t="n">
        <v>0</v>
      </c>
      <c r="BI116" s="154" t="n">
        <v>0</v>
      </c>
      <c r="BJ116" s="155" t="n">
        <v>0</v>
      </c>
      <c r="BK116" s="156" t="n">
        <v>0</v>
      </c>
      <c r="BL116" s="158" t="n">
        <v>0</v>
      </c>
      <c r="BM116" s="156" t="n">
        <v>0</v>
      </c>
      <c r="BN116" s="156" t="n">
        <v>989.4</v>
      </c>
      <c r="BO116" s="155" t="n">
        <v>50.07</v>
      </c>
      <c r="BP116" s="157" t="n">
        <v>0</v>
      </c>
      <c r="BQ116" s="156" t="n">
        <v>0</v>
      </c>
      <c r="BR116" s="155" t="n">
        <v>0</v>
      </c>
      <c r="BS116" s="84"/>
      <c r="BT116" s="156" t="n">
        <v>0</v>
      </c>
      <c r="BU116" s="126" t="n">
        <v>0</v>
      </c>
      <c r="BV116" s="98"/>
      <c r="BW116" s="130" t="n">
        <f aca="false">BH116+BI116</f>
        <v>0</v>
      </c>
      <c r="BX116" s="128" t="n">
        <v>0</v>
      </c>
      <c r="BY116" s="128" t="n">
        <v>0</v>
      </c>
      <c r="CA116" s="128" t="n">
        <v>0</v>
      </c>
      <c r="CB116" s="128" t="n">
        <v>0</v>
      </c>
      <c r="CD116" s="128" t="n">
        <v>0</v>
      </c>
      <c r="CE116" s="128" t="n">
        <v>0</v>
      </c>
      <c r="CF116" s="128" t="n">
        <v>0</v>
      </c>
      <c r="CG116" s="128" t="n">
        <v>0</v>
      </c>
    </row>
    <row r="117" customFormat="false" ht="13.8" hidden="false" customHeight="false" outlineLevel="0" collapsed="false">
      <c r="A117" s="101"/>
      <c r="B117" s="102" t="n">
        <v>43577</v>
      </c>
      <c r="C117" s="103" t="n">
        <v>91.4</v>
      </c>
      <c r="D117" s="132" t="n">
        <v>0.436</v>
      </c>
      <c r="E117" s="105" t="n">
        <v>67</v>
      </c>
      <c r="F117" s="106" t="n">
        <v>106</v>
      </c>
      <c r="G117" s="106" t="n">
        <v>77</v>
      </c>
      <c r="H117" s="107" t="n">
        <v>12</v>
      </c>
      <c r="I117" s="107" t="n">
        <v>2</v>
      </c>
      <c r="J117" s="107" t="n">
        <v>13</v>
      </c>
      <c r="K117" s="107" t="n">
        <v>25</v>
      </c>
      <c r="L117" s="136" t="n">
        <v>11</v>
      </c>
      <c r="M117" s="136" t="n">
        <v>25</v>
      </c>
      <c r="N117" s="136" t="n">
        <v>9</v>
      </c>
      <c r="O117" s="136" t="n">
        <v>14</v>
      </c>
      <c r="P117" s="136" t="n">
        <v>0</v>
      </c>
      <c r="Q117" s="136" t="n">
        <v>0</v>
      </c>
      <c r="R117" s="136" t="n">
        <v>3480</v>
      </c>
      <c r="S117" s="110" t="n">
        <v>3244</v>
      </c>
      <c r="T117" s="110" t="n">
        <v>1615</v>
      </c>
      <c r="U117" s="111" t="n">
        <v>1584</v>
      </c>
      <c r="V117" s="111" t="n">
        <v>1637</v>
      </c>
      <c r="W117" s="107" t="n">
        <v>42</v>
      </c>
      <c r="X117" s="107" t="n">
        <v>0</v>
      </c>
      <c r="Y117" s="107" t="n">
        <v>43</v>
      </c>
      <c r="Z117" s="106" t="n">
        <v>0</v>
      </c>
      <c r="AA117" s="107" t="n">
        <v>60</v>
      </c>
      <c r="AB117" s="106" t="n">
        <v>0</v>
      </c>
      <c r="AC117" s="112" t="n">
        <f aca="false">(V117-U117)+AZ117</f>
        <v>58</v>
      </c>
      <c r="AD117" s="113" t="n">
        <f aca="false">U117-T117</f>
        <v>-31</v>
      </c>
      <c r="AE117" s="106" t="n">
        <v>129</v>
      </c>
      <c r="AF117" s="114" t="n">
        <f aca="false">IF(AE117&gt;0, V117/(AE117*24),"no data")</f>
        <v>0.52874677002584</v>
      </c>
      <c r="AG117" s="115" t="n">
        <f aca="false">IF(R117&gt;0,R117/24,"no data")</f>
        <v>145</v>
      </c>
      <c r="AH117" s="114" t="n">
        <f aca="false">IF(U117&gt;0,(U117/R117),"no data")</f>
        <v>0.455172413793104</v>
      </c>
      <c r="AI117" s="116" t="n">
        <f aca="false">(1440-((W117*X117)+(Y117*Z117)+(AA117*AB117))/(W117+Y117+AA117))/1440</f>
        <v>1</v>
      </c>
      <c r="AJ117" s="117" t="n">
        <f aca="false">IF(U117&gt;0,(1440-((X117*W117+AT117*AU117)+(Z117*Y117+AV117*AW117)+(AA117*AB117+AX117*AY117))/(W117+Y117+AA117))/1440,"no data")</f>
        <v>0.922729885057471</v>
      </c>
      <c r="AK117" s="118" t="n">
        <v>4.616</v>
      </c>
      <c r="AL117" s="119" t="n">
        <v>144</v>
      </c>
      <c r="AM117" s="105" t="n">
        <f aca="false">AK117*AL117</f>
        <v>664.704</v>
      </c>
      <c r="AN117" s="118" t="n">
        <v>13.1482112</v>
      </c>
      <c r="AO117" s="165" t="n">
        <v>1006.51209496848</v>
      </c>
      <c r="AP117" s="121" t="n">
        <f aca="false">AN117*AO117</f>
        <v>13233.8336</v>
      </c>
      <c r="AQ117" s="122" t="n">
        <f aca="false">IF(U117&gt;0,((((AK117*AL117)+(AN117*AO117))/(U117*1000))*1000000),"no data")</f>
        <v>8774.32929292929</v>
      </c>
      <c r="AR117" s="123" t="n">
        <f aca="false">S117/24</f>
        <v>135.166666666667</v>
      </c>
      <c r="AS117" s="34"/>
      <c r="AT117" s="106" t="n">
        <v>25</v>
      </c>
      <c r="AU117" s="125" t="n">
        <v>33</v>
      </c>
      <c r="AV117" s="125" t="n">
        <v>17</v>
      </c>
      <c r="AW117" s="106" t="n">
        <v>81</v>
      </c>
      <c r="AX117" s="125" t="n">
        <v>18</v>
      </c>
      <c r="AY117" s="106" t="n">
        <v>774</v>
      </c>
      <c r="AZ117" s="106" t="n">
        <v>5</v>
      </c>
      <c r="BB117" s="126" t="n">
        <v>510</v>
      </c>
      <c r="BC117" s="126" t="n">
        <v>605</v>
      </c>
      <c r="BD117" s="126" t="n">
        <v>522</v>
      </c>
      <c r="BE117" s="126" t="n">
        <f aca="false">BC117-BB117</f>
        <v>95</v>
      </c>
      <c r="BF117" s="126" t="n">
        <f aca="false">AQ117</f>
        <v>8774.32929292929</v>
      </c>
      <c r="BG117" s="128" t="n">
        <f aca="false">BD117/24</f>
        <v>21.75</v>
      </c>
      <c r="BH117" s="153" t="n">
        <v>0</v>
      </c>
      <c r="BI117" s="154" t="n">
        <v>0</v>
      </c>
      <c r="BJ117" s="155" t="n">
        <v>0</v>
      </c>
      <c r="BK117" s="156" t="n">
        <v>12.34</v>
      </c>
      <c r="BL117" s="156" t="n">
        <v>12.03</v>
      </c>
      <c r="BM117" s="156" t="n">
        <v>12.1</v>
      </c>
      <c r="BN117" s="126" t="n">
        <v>988.96</v>
      </c>
      <c r="BO117" s="156" t="n">
        <v>50.12</v>
      </c>
      <c r="BP117" s="157" t="n">
        <v>0.9339</v>
      </c>
      <c r="BQ117" s="156" t="n">
        <v>87.21</v>
      </c>
      <c r="BR117" s="155" t="n">
        <v>87.01</v>
      </c>
      <c r="BS117" s="84"/>
      <c r="BT117" s="126" t="n">
        <v>11187</v>
      </c>
      <c r="BU117" s="126" t="n">
        <v>10954</v>
      </c>
      <c r="BV117" s="98"/>
      <c r="BW117" s="130" t="n">
        <f aca="false">BH117+BI117</f>
        <v>0</v>
      </c>
      <c r="BX117" s="128" t="n">
        <v>0</v>
      </c>
      <c r="BY117" s="128" t="n">
        <v>0</v>
      </c>
      <c r="CA117" s="128" t="n">
        <v>0</v>
      </c>
      <c r="CB117" s="128" t="n">
        <v>0</v>
      </c>
      <c r="CD117" s="128" t="n">
        <v>2.2</v>
      </c>
      <c r="CE117" s="128" t="n">
        <v>4.9</v>
      </c>
      <c r="CF117" s="128" t="n">
        <v>2.1</v>
      </c>
      <c r="CG117" s="128" t="n">
        <v>-0.8</v>
      </c>
    </row>
    <row r="118" customFormat="false" ht="14.95" hidden="false" customHeight="true" outlineLevel="0" collapsed="false">
      <c r="A118" s="54" t="s">
        <v>101</v>
      </c>
      <c r="B118" s="55" t="n">
        <v>43578</v>
      </c>
      <c r="C118" s="56" t="n">
        <v>92.3</v>
      </c>
      <c r="D118" s="57" t="n">
        <v>0.45</v>
      </c>
      <c r="E118" s="58" t="n">
        <v>67.6</v>
      </c>
      <c r="F118" s="59" t="n">
        <v>105</v>
      </c>
      <c r="G118" s="59" t="n">
        <v>79</v>
      </c>
      <c r="H118" s="60" t="n">
        <v>14</v>
      </c>
      <c r="I118" s="60" t="n">
        <v>23</v>
      </c>
      <c r="J118" s="60" t="n">
        <v>24</v>
      </c>
      <c r="K118" s="60" t="n">
        <v>0</v>
      </c>
      <c r="L118" s="61" t="n">
        <v>8</v>
      </c>
      <c r="M118" s="61" t="n">
        <v>42</v>
      </c>
      <c r="N118" s="61" t="n">
        <v>0</v>
      </c>
      <c r="O118" s="61" t="n">
        <v>0</v>
      </c>
      <c r="P118" s="61" t="n">
        <v>0</v>
      </c>
      <c r="Q118" s="61" t="n">
        <v>0</v>
      </c>
      <c r="R118" s="61" t="n">
        <v>3475</v>
      </c>
      <c r="S118" s="62" t="n">
        <v>3157</v>
      </c>
      <c r="T118" s="62" t="n">
        <v>2393</v>
      </c>
      <c r="U118" s="63" t="n">
        <v>2369</v>
      </c>
      <c r="V118" s="63" t="n">
        <v>2447</v>
      </c>
      <c r="W118" s="60" t="n">
        <v>42</v>
      </c>
      <c r="X118" s="60" t="n">
        <v>0</v>
      </c>
      <c r="Y118" s="60" t="n">
        <v>43</v>
      </c>
      <c r="Z118" s="60" t="n">
        <v>0</v>
      </c>
      <c r="AA118" s="60" t="n">
        <v>60</v>
      </c>
      <c r="AB118" s="59" t="n">
        <v>0</v>
      </c>
      <c r="AC118" s="59" t="n">
        <f aca="false">(V118-U118)+AZ118</f>
        <v>78</v>
      </c>
      <c r="AD118" s="65" t="n">
        <f aca="false">U118-T118</f>
        <v>-24</v>
      </c>
      <c r="AE118" s="59" t="n">
        <v>128</v>
      </c>
      <c r="AF118" s="66" t="n">
        <f aca="false">IF(AE118&gt;0, V118/(AE118*24),"no data")</f>
        <v>0.796549479166667</v>
      </c>
      <c r="AG118" s="67" t="n">
        <f aca="false">IF(R118&gt;0,R118/24,"no data")</f>
        <v>144.791666666667</v>
      </c>
      <c r="AH118" s="66" t="n">
        <f aca="false">IF(U118&gt;0,(U118/R118),"no data")</f>
        <v>0.681726618705036</v>
      </c>
      <c r="AI118" s="68" t="n">
        <f aca="false">(1440-((W118*X118)+(Y118*Z118)+(AA118*AB118))/(W118+Y118+AA118))/1440</f>
        <v>1</v>
      </c>
      <c r="AJ118" s="69" t="n">
        <f aca="false">IF(U118&gt;0,(1440-((X118*W118+AT118*AU118)+(Z118*Y118+AV118*AW118)+(AA118*AB118+AX118*AY118))/(W118+Y118+AA118))/1440,"no data")</f>
        <v>0.80852490421456</v>
      </c>
      <c r="AK118" s="91" t="n">
        <v>7.969</v>
      </c>
      <c r="AL118" s="96" t="n">
        <v>134.89</v>
      </c>
      <c r="AM118" s="81" t="n">
        <f aca="false">AK118*AL118</f>
        <v>1074.93841</v>
      </c>
      <c r="AN118" s="91" t="n">
        <v>19.1917338</v>
      </c>
      <c r="AO118" s="166" t="n">
        <v>1009.26082040592</v>
      </c>
      <c r="AP118" s="58" t="n">
        <f aca="false">AN118*AO118</f>
        <v>19369.465</v>
      </c>
      <c r="AQ118" s="166" t="n">
        <f aca="false">IF(U118&gt;0,((((AK118*AL118)+(AN118*AO118))/(U118*1000))*1000000),"no data")</f>
        <v>8629.97189109329</v>
      </c>
      <c r="AR118" s="168" t="n">
        <f aca="false">S118/24</f>
        <v>131.541666666667</v>
      </c>
      <c r="AS118" s="34"/>
      <c r="AT118" s="59" t="n">
        <v>20</v>
      </c>
      <c r="AU118" s="76" t="n">
        <v>55</v>
      </c>
      <c r="AV118" s="76" t="n">
        <v>0</v>
      </c>
      <c r="AW118" s="59" t="n">
        <v>0</v>
      </c>
      <c r="AX118" s="76" t="n">
        <v>27</v>
      </c>
      <c r="AY118" s="59" t="n">
        <v>1440</v>
      </c>
      <c r="AZ118" s="59" t="n">
        <v>0</v>
      </c>
      <c r="BB118" s="77" t="n">
        <v>613</v>
      </c>
      <c r="BC118" s="77" t="n">
        <v>1019</v>
      </c>
      <c r="BD118" s="77" t="n">
        <v>815</v>
      </c>
      <c r="BE118" s="77" t="n">
        <f aca="false">BC118-BB118</f>
        <v>406</v>
      </c>
      <c r="BF118" s="77" t="n">
        <f aca="false">AQ118</f>
        <v>8629.97189109329</v>
      </c>
      <c r="BG118" s="139" t="n">
        <f aca="false">BD118/24</f>
        <v>33.9583333333333</v>
      </c>
      <c r="BH118" s="79" t="n">
        <v>0</v>
      </c>
      <c r="BI118" s="80" t="n">
        <v>0</v>
      </c>
      <c r="BJ118" s="81" t="n">
        <v>0</v>
      </c>
      <c r="BK118" s="82" t="n">
        <v>14.85</v>
      </c>
      <c r="BL118" s="82" t="n">
        <v>19.8</v>
      </c>
      <c r="BM118" s="82" t="n">
        <v>20.6</v>
      </c>
      <c r="BN118" s="77" t="n">
        <v>988.54</v>
      </c>
      <c r="BO118" s="82" t="n">
        <v>50.1</v>
      </c>
      <c r="BP118" s="83" t="n">
        <v>0.9364</v>
      </c>
      <c r="BQ118" s="82" t="n">
        <v>86.86</v>
      </c>
      <c r="BR118" s="81" t="n">
        <v>86.93</v>
      </c>
      <c r="BS118" s="84"/>
      <c r="BT118" s="77" t="n">
        <v>11245</v>
      </c>
      <c r="BU118" s="77" t="n">
        <v>10927</v>
      </c>
      <c r="BV118" s="98"/>
      <c r="BW118" s="77" t="n">
        <f aca="false">BH118+BI118</f>
        <v>0</v>
      </c>
      <c r="BX118" s="78" t="n">
        <v>0</v>
      </c>
      <c r="BY118" s="78" t="n">
        <v>0</v>
      </c>
      <c r="CA118" s="78" t="n">
        <v>0</v>
      </c>
      <c r="CB118" s="78" t="n">
        <v>4.83</v>
      </c>
      <c r="CD118" s="78" t="n">
        <v>2.1</v>
      </c>
      <c r="CE118" s="78" t="n">
        <v>4.9</v>
      </c>
      <c r="CF118" s="78" t="n">
        <v>2.1</v>
      </c>
      <c r="CG118" s="78" t="n">
        <v>-0.9</v>
      </c>
    </row>
    <row r="119" customFormat="false" ht="13.8" hidden="false" customHeight="false" outlineLevel="0" collapsed="false">
      <c r="A119" s="54"/>
      <c r="B119" s="55" t="n">
        <v>43579</v>
      </c>
      <c r="C119" s="56" t="n">
        <v>84.3</v>
      </c>
      <c r="D119" s="57" t="n">
        <v>0.515</v>
      </c>
      <c r="E119" s="58" t="n">
        <v>66</v>
      </c>
      <c r="F119" s="59" t="n">
        <v>92</v>
      </c>
      <c r="G119" s="59" t="n">
        <v>77</v>
      </c>
      <c r="H119" s="60" t="n">
        <v>15</v>
      </c>
      <c r="I119" s="60" t="n">
        <v>14</v>
      </c>
      <c r="J119" s="60" t="n">
        <v>24</v>
      </c>
      <c r="K119" s="60" t="n">
        <v>0</v>
      </c>
      <c r="L119" s="61" t="n">
        <v>7</v>
      </c>
      <c r="M119" s="61" t="n">
        <v>51</v>
      </c>
      <c r="N119" s="61" t="n">
        <v>0</v>
      </c>
      <c r="O119" s="61" t="n">
        <v>0</v>
      </c>
      <c r="P119" s="61" t="n">
        <v>0</v>
      </c>
      <c r="Q119" s="61" t="n">
        <v>0</v>
      </c>
      <c r="R119" s="61" t="n">
        <v>3559</v>
      </c>
      <c r="S119" s="62" t="n">
        <v>3183</v>
      </c>
      <c r="T119" s="62" t="n">
        <v>2459</v>
      </c>
      <c r="U119" s="63" t="n">
        <v>2424</v>
      </c>
      <c r="V119" s="63" t="n">
        <v>2502</v>
      </c>
      <c r="W119" s="60" t="n">
        <v>42</v>
      </c>
      <c r="X119" s="60" t="n">
        <v>0</v>
      </c>
      <c r="Y119" s="60" t="n">
        <v>43</v>
      </c>
      <c r="Z119" s="60" t="n">
        <v>0</v>
      </c>
      <c r="AA119" s="60" t="n">
        <v>60</v>
      </c>
      <c r="AB119" s="59" t="n">
        <v>0</v>
      </c>
      <c r="AC119" s="59" t="n">
        <f aca="false">(V119-U119)+AZ119</f>
        <v>78</v>
      </c>
      <c r="AD119" s="65" t="n">
        <f aca="false">U119-T119</f>
        <v>-35</v>
      </c>
      <c r="AE119" s="59" t="n">
        <v>129</v>
      </c>
      <c r="AF119" s="66" t="n">
        <f aca="false">IF(AE119&gt;0, V119/(AE119*24),"no data")</f>
        <v>0.808139534883721</v>
      </c>
      <c r="AG119" s="67" t="n">
        <f aca="false">IF(R119&gt;0,R119/24,"no data")</f>
        <v>148.291666666667</v>
      </c>
      <c r="AH119" s="66" t="n">
        <f aca="false">IF(U119&gt;0,(U119/R119),"no data")</f>
        <v>0.681090193874684</v>
      </c>
      <c r="AI119" s="68" t="n">
        <f aca="false">(1440-((W119*X119)+(Y119*Z119)+(AA119*AB119))/(W119+Y119+AA119))/1440</f>
        <v>1</v>
      </c>
      <c r="AJ119" s="69" t="n">
        <f aca="false">IF(U119&gt;0,(1440-((X119*W119+AT119*AU119)+(Z119*Y119+AV119*AW119)+(AA119*AB119+AX119*AY119))/(W119+Y119+AA119))/1440,"no data")</f>
        <v>0.818448275862069</v>
      </c>
      <c r="AK119" s="91" t="n">
        <v>7.919</v>
      </c>
      <c r="AL119" s="96" t="n">
        <v>131.33</v>
      </c>
      <c r="AM119" s="81" t="n">
        <f aca="false">AK119*AL119</f>
        <v>1040.00227</v>
      </c>
      <c r="AN119" s="91" t="n">
        <v>19.68</v>
      </c>
      <c r="AO119" s="166" t="n">
        <v>1000.662</v>
      </c>
      <c r="AP119" s="58" t="n">
        <f aca="false">AN119*AO119</f>
        <v>19693.02816</v>
      </c>
      <c r="AQ119" s="166" t="n">
        <f aca="false">IF(U119&gt;0,((((AK119*AL119)+(AN119*AO119))/(U119*1000))*1000000),"no data")</f>
        <v>8553.23037541254</v>
      </c>
      <c r="AR119" s="168" t="n">
        <f aca="false">S119/24</f>
        <v>132.625</v>
      </c>
      <c r="AS119" s="34"/>
      <c r="AT119" s="59" t="n">
        <v>18</v>
      </c>
      <c r="AU119" s="76" t="n">
        <v>26</v>
      </c>
      <c r="AV119" s="76" t="n">
        <v>0</v>
      </c>
      <c r="AW119" s="59" t="n">
        <v>0</v>
      </c>
      <c r="AX119" s="76" t="n">
        <v>26</v>
      </c>
      <c r="AY119" s="59" t="n">
        <v>1440</v>
      </c>
      <c r="AZ119" s="59" t="n">
        <v>0</v>
      </c>
      <c r="BB119" s="77" t="n">
        <v>648</v>
      </c>
      <c r="BC119" s="77" t="n">
        <v>1027</v>
      </c>
      <c r="BD119" s="77" t="n">
        <v>827</v>
      </c>
      <c r="BE119" s="77" t="n">
        <f aca="false">BC119-BB119</f>
        <v>379</v>
      </c>
      <c r="BF119" s="77" t="n">
        <f aca="false">AQ119</f>
        <v>8553.23037541254</v>
      </c>
      <c r="BG119" s="139" t="n">
        <f aca="false">BD119/24</f>
        <v>34.4583333333333</v>
      </c>
      <c r="BH119" s="79" t="n">
        <v>0</v>
      </c>
      <c r="BI119" s="80" t="n">
        <v>0</v>
      </c>
      <c r="BJ119" s="81" t="n">
        <v>0</v>
      </c>
      <c r="BK119" s="82" t="n">
        <v>15.63</v>
      </c>
      <c r="BL119" s="82" t="n">
        <v>20.16</v>
      </c>
      <c r="BM119" s="82" t="n">
        <v>20.79</v>
      </c>
      <c r="BN119" s="77" t="n">
        <v>993</v>
      </c>
      <c r="BO119" s="82" t="n">
        <v>50.07</v>
      </c>
      <c r="BP119" s="83" t="n">
        <v>0.9371</v>
      </c>
      <c r="BQ119" s="82" t="n">
        <v>87.08</v>
      </c>
      <c r="BR119" s="81" t="n">
        <v>87.04</v>
      </c>
      <c r="BS119" s="84"/>
      <c r="BT119" s="77" t="n">
        <v>11248</v>
      </c>
      <c r="BU119" s="77" t="n">
        <v>11012</v>
      </c>
      <c r="BV119" s="98"/>
      <c r="BW119" s="77" t="n">
        <v>0</v>
      </c>
      <c r="BX119" s="78" t="n">
        <v>0</v>
      </c>
      <c r="BY119" s="78" t="n">
        <v>0</v>
      </c>
      <c r="CA119" s="78" t="n">
        <v>0</v>
      </c>
      <c r="CB119" s="78" t="n">
        <v>1.15</v>
      </c>
      <c r="CD119" s="78" t="n">
        <v>2.1</v>
      </c>
      <c r="CE119" s="78" t="n">
        <v>4.9</v>
      </c>
      <c r="CF119" s="78" t="n">
        <v>2.1</v>
      </c>
      <c r="CG119" s="78" t="n">
        <v>-0.9</v>
      </c>
    </row>
    <row r="120" customFormat="false" ht="13.8" hidden="false" customHeight="false" outlineLevel="0" collapsed="false">
      <c r="A120" s="54"/>
      <c r="B120" s="55" t="n">
        <v>43580</v>
      </c>
      <c r="C120" s="56" t="n">
        <v>82.7</v>
      </c>
      <c r="D120" s="57" t="n">
        <v>0.56</v>
      </c>
      <c r="E120" s="58" t="n">
        <v>66.8</v>
      </c>
      <c r="F120" s="59" t="n">
        <v>96</v>
      </c>
      <c r="G120" s="59" t="n">
        <v>72</v>
      </c>
      <c r="H120" s="60" t="n">
        <v>24</v>
      </c>
      <c r="I120" s="60" t="n">
        <v>0</v>
      </c>
      <c r="J120" s="60" t="n">
        <v>24</v>
      </c>
      <c r="K120" s="60" t="n">
        <v>0</v>
      </c>
      <c r="L120" s="61" t="n">
        <v>0</v>
      </c>
      <c r="M120" s="61" t="n">
        <v>0</v>
      </c>
      <c r="N120" s="61" t="n">
        <v>0</v>
      </c>
      <c r="O120" s="61" t="n">
        <v>0</v>
      </c>
      <c r="P120" s="61" t="n">
        <v>0</v>
      </c>
      <c r="Q120" s="61" t="n">
        <v>0</v>
      </c>
      <c r="R120" s="61" t="n">
        <v>3571</v>
      </c>
      <c r="S120" s="62" t="n">
        <v>3049</v>
      </c>
      <c r="T120" s="62" t="n">
        <v>3049</v>
      </c>
      <c r="U120" s="63" t="n">
        <v>2985</v>
      </c>
      <c r="V120" s="63" t="n">
        <v>3071</v>
      </c>
      <c r="W120" s="60" t="n">
        <v>42</v>
      </c>
      <c r="X120" s="60" t="n">
        <v>0</v>
      </c>
      <c r="Y120" s="60" t="n">
        <v>43</v>
      </c>
      <c r="Z120" s="60" t="n">
        <v>0</v>
      </c>
      <c r="AA120" s="60" t="n">
        <v>60</v>
      </c>
      <c r="AB120" s="59" t="n">
        <v>0</v>
      </c>
      <c r="AC120" s="59" t="n">
        <f aca="false">(V120-U120)+AZ120</f>
        <v>86</v>
      </c>
      <c r="AD120" s="65" t="n">
        <f aca="false">U120-T120</f>
        <v>-64</v>
      </c>
      <c r="AE120" s="59" t="n">
        <v>130</v>
      </c>
      <c r="AF120" s="66" t="n">
        <f aca="false">IF(AE120&gt;0, V120/(AE120*24),"no data")</f>
        <v>0.984294871794872</v>
      </c>
      <c r="AG120" s="67" t="n">
        <f aca="false">IF(R120&gt;0,R120/24,"no data")</f>
        <v>148.791666666667</v>
      </c>
      <c r="AH120" s="66" t="n">
        <f aca="false">IF(U120&gt;0,(U120/R120),"no data")</f>
        <v>0.835900308036965</v>
      </c>
      <c r="AI120" s="68" t="n">
        <f aca="false">(1440-((W120*X120)+(Y120*Z120)+(AA120*AB120))/(W120+Y120+AA120))/1440</f>
        <v>1</v>
      </c>
      <c r="AJ120" s="69" t="n">
        <f aca="false">IF(U120&gt;0,(1440-((X120*W120+AT120*AU120)+(Z120*Y120+AV120*AW120)+(AA120*AB120+AX120*AY120))/(W120+Y120+AA120))/1440,"no data")</f>
        <v>0.882758620689655</v>
      </c>
      <c r="AK120" s="91" t="n">
        <v>7.904</v>
      </c>
      <c r="AL120" s="96" t="n">
        <v>136.78</v>
      </c>
      <c r="AM120" s="81" t="n">
        <f aca="false">AK120*AL120</f>
        <v>1081.10912</v>
      </c>
      <c r="AN120" s="91" t="n">
        <v>24.109</v>
      </c>
      <c r="AO120" s="166" t="n">
        <v>1001.42</v>
      </c>
      <c r="AP120" s="58" t="n">
        <f aca="false">AN120*AO120</f>
        <v>24143.23478</v>
      </c>
      <c r="AQ120" s="166" t="n">
        <f aca="false">IF(U120&gt;0,((((AK120*AL120)+(AN120*AO120))/(U120*1000))*1000000),"no data")</f>
        <v>8450.36646566164</v>
      </c>
      <c r="AR120" s="168" t="n">
        <f aca="false">S120/24</f>
        <v>127.041666666667</v>
      </c>
      <c r="AS120" s="34"/>
      <c r="AT120" s="59" t="n">
        <v>0</v>
      </c>
      <c r="AU120" s="76" t="n">
        <v>0</v>
      </c>
      <c r="AV120" s="76" t="n">
        <v>0</v>
      </c>
      <c r="AW120" s="59" t="n">
        <v>0</v>
      </c>
      <c r="AX120" s="76" t="n">
        <v>17</v>
      </c>
      <c r="AY120" s="59" t="n">
        <v>1440</v>
      </c>
      <c r="AZ120" s="59" t="n">
        <v>0</v>
      </c>
      <c r="BB120" s="77" t="n">
        <v>1011</v>
      </c>
      <c r="BC120" s="77" t="n">
        <v>1027</v>
      </c>
      <c r="BD120" s="77" t="n">
        <v>1033</v>
      </c>
      <c r="BE120" s="77" t="n">
        <f aca="false">BC120-BB120</f>
        <v>16</v>
      </c>
      <c r="BF120" s="77" t="n">
        <f aca="false">AQ120</f>
        <v>8450.36646566164</v>
      </c>
      <c r="BG120" s="139" t="n">
        <f aca="false">BD120/24</f>
        <v>43.0416666666667</v>
      </c>
      <c r="BH120" s="79" t="n">
        <v>0</v>
      </c>
      <c r="BI120" s="80" t="n">
        <v>0</v>
      </c>
      <c r="BJ120" s="81" t="n">
        <v>0</v>
      </c>
      <c r="BK120" s="82" t="n">
        <v>24.23</v>
      </c>
      <c r="BL120" s="82" t="n">
        <v>20.12</v>
      </c>
      <c r="BM120" s="82" t="n">
        <v>20.99</v>
      </c>
      <c r="BN120" s="77" t="n">
        <v>993</v>
      </c>
      <c r="BO120" s="82" t="n">
        <v>50.04</v>
      </c>
      <c r="BP120" s="83" t="n">
        <v>0.9352</v>
      </c>
      <c r="BQ120" s="82" t="n">
        <v>87.25</v>
      </c>
      <c r="BR120" s="81" t="n">
        <v>87.05</v>
      </c>
      <c r="BS120" s="84"/>
      <c r="BT120" s="77" t="n">
        <v>11261</v>
      </c>
      <c r="BU120" s="77" t="n">
        <v>10993</v>
      </c>
      <c r="BV120" s="98"/>
      <c r="BW120" s="77" t="n">
        <v>0</v>
      </c>
      <c r="BX120" s="78" t="n">
        <v>0</v>
      </c>
      <c r="BY120" s="78" t="n">
        <v>0</v>
      </c>
      <c r="CA120" s="78" t="n">
        <v>0</v>
      </c>
      <c r="CB120" s="78" t="n">
        <v>4</v>
      </c>
      <c r="CD120" s="78" t="n">
        <v>2.2</v>
      </c>
      <c r="CE120" s="78" t="n">
        <v>4.8</v>
      </c>
      <c r="CF120" s="78" t="n">
        <v>2.1</v>
      </c>
      <c r="CG120" s="78" t="n">
        <v>-0.9</v>
      </c>
    </row>
    <row r="121" customFormat="false" ht="13.8" hidden="false" customHeight="false" outlineLevel="0" collapsed="false">
      <c r="A121" s="54"/>
      <c r="B121" s="55" t="n">
        <v>43581</v>
      </c>
      <c r="C121" s="56" t="n">
        <v>86.6</v>
      </c>
      <c r="D121" s="57" t="n">
        <v>0.51</v>
      </c>
      <c r="E121" s="58" t="n">
        <v>67.7</v>
      </c>
      <c r="F121" s="59" t="n">
        <v>100</v>
      </c>
      <c r="G121" s="59" t="n">
        <v>72</v>
      </c>
      <c r="H121" s="60" t="n">
        <v>24</v>
      </c>
      <c r="I121" s="60" t="n">
        <v>0</v>
      </c>
      <c r="J121" s="60" t="n">
        <v>24</v>
      </c>
      <c r="K121" s="60" t="n">
        <v>0</v>
      </c>
      <c r="L121" s="61" t="n">
        <v>0</v>
      </c>
      <c r="M121" s="61" t="n">
        <v>0</v>
      </c>
      <c r="N121" s="61" t="n">
        <v>0</v>
      </c>
      <c r="O121" s="61" t="n">
        <v>0</v>
      </c>
      <c r="P121" s="61" t="n">
        <v>0</v>
      </c>
      <c r="Q121" s="61" t="n">
        <v>0</v>
      </c>
      <c r="R121" s="61" t="n">
        <v>3530</v>
      </c>
      <c r="S121" s="62" t="n">
        <v>3035</v>
      </c>
      <c r="T121" s="62" t="n">
        <v>3035</v>
      </c>
      <c r="U121" s="63" t="n">
        <v>2978</v>
      </c>
      <c r="V121" s="63" t="n">
        <v>3063</v>
      </c>
      <c r="W121" s="60" t="n">
        <v>42</v>
      </c>
      <c r="X121" s="60" t="n">
        <v>0</v>
      </c>
      <c r="Y121" s="60" t="n">
        <v>43</v>
      </c>
      <c r="Z121" s="60" t="n">
        <v>0</v>
      </c>
      <c r="AA121" s="60" t="n">
        <v>60</v>
      </c>
      <c r="AB121" s="59" t="n">
        <v>0</v>
      </c>
      <c r="AC121" s="59" t="n">
        <f aca="false">(V121-U121)+AZ121</f>
        <v>85</v>
      </c>
      <c r="AD121" s="65" t="n">
        <f aca="false">U121-T121</f>
        <v>-57</v>
      </c>
      <c r="AE121" s="59" t="n">
        <v>129</v>
      </c>
      <c r="AF121" s="66" t="n">
        <f aca="false">IF(AE121&gt;0, V121/(AE121*24),"no data")</f>
        <v>0.989341085271318</v>
      </c>
      <c r="AG121" s="67" t="n">
        <f aca="false">IF(R121&gt;0,R121/24,"no data")</f>
        <v>147.083333333333</v>
      </c>
      <c r="AH121" s="66" t="n">
        <f aca="false">IF(U121&gt;0,(U121/R121),"no data")</f>
        <v>0.843626062322946</v>
      </c>
      <c r="AI121" s="68" t="n">
        <f aca="false">(1440-((W121*X121)+(Y121*Z121)+(AA121*AB121))/(W121+Y121+AA121))/1440</f>
        <v>1</v>
      </c>
      <c r="AJ121" s="69" t="n">
        <f aca="false">IF(U121&gt;0,(1440-((X121*W121+AT121*AU121)+(Z121*Y121+AV121*AW121)+(AA121*AB121+AX121*AY121))/(W121+Y121+AA121))/1440,"no data")</f>
        <v>0.882758620689655</v>
      </c>
      <c r="AK121" s="91" t="n">
        <v>7.768</v>
      </c>
      <c r="AL121" s="96" t="n">
        <v>135.28</v>
      </c>
      <c r="AM121" s="81" t="n">
        <f aca="false">AK121*AL121</f>
        <v>1050.85504</v>
      </c>
      <c r="AN121" s="91" t="n">
        <v>23.961</v>
      </c>
      <c r="AO121" s="166" t="n">
        <v>1004.882934769</v>
      </c>
      <c r="AP121" s="58" t="n">
        <f aca="false">AN121*AO121</f>
        <v>24078</v>
      </c>
      <c r="AQ121" s="166" t="n">
        <f aca="false">IF(U121&gt;0,((((AK121*AL121)+(AN121*AO121))/(U121*1000))*1000000),"no data")</f>
        <v>8438.16488918737</v>
      </c>
      <c r="AR121" s="168" t="n">
        <f aca="false">S121/24</f>
        <v>126.458333333333</v>
      </c>
      <c r="AS121" s="34"/>
      <c r="AT121" s="59" t="n">
        <v>0</v>
      </c>
      <c r="AU121" s="76" t="n">
        <v>0</v>
      </c>
      <c r="AV121" s="76" t="n">
        <v>0</v>
      </c>
      <c r="AW121" s="59" t="n">
        <v>0</v>
      </c>
      <c r="AX121" s="76" t="n">
        <v>17</v>
      </c>
      <c r="AY121" s="59" t="n">
        <v>1440</v>
      </c>
      <c r="AZ121" s="59" t="n">
        <v>0</v>
      </c>
      <c r="BB121" s="77" t="n">
        <v>1007</v>
      </c>
      <c r="BC121" s="77" t="n">
        <v>1025</v>
      </c>
      <c r="BD121" s="77" t="n">
        <v>1031</v>
      </c>
      <c r="BE121" s="77" t="n">
        <f aca="false">BC121-BB121</f>
        <v>18</v>
      </c>
      <c r="BF121" s="77" t="n">
        <f aca="false">AQ121</f>
        <v>8438.16488918737</v>
      </c>
      <c r="BG121" s="139" t="n">
        <f aca="false">BD121/24</f>
        <v>42.9583333333333</v>
      </c>
      <c r="BH121" s="79" t="n">
        <v>0</v>
      </c>
      <c r="BI121" s="80" t="n">
        <v>0</v>
      </c>
      <c r="BJ121" s="81" t="n">
        <v>0</v>
      </c>
      <c r="BK121" s="82" t="n">
        <v>24.12</v>
      </c>
      <c r="BL121" s="82" t="n">
        <v>20.07</v>
      </c>
      <c r="BM121" s="82" t="n">
        <v>20.49</v>
      </c>
      <c r="BN121" s="77" t="n">
        <v>993</v>
      </c>
      <c r="BO121" s="82" t="n">
        <v>50.09</v>
      </c>
      <c r="BP121" s="83" t="n">
        <v>0.9362</v>
      </c>
      <c r="BQ121" s="82" t="n">
        <v>87.16</v>
      </c>
      <c r="BR121" s="81" t="n">
        <v>86.98</v>
      </c>
      <c r="BS121" s="84"/>
      <c r="BT121" s="77" t="n">
        <v>11254</v>
      </c>
      <c r="BU121" s="77" t="n">
        <v>10989</v>
      </c>
      <c r="BV121" s="98"/>
      <c r="BW121" s="77" t="n">
        <v>0</v>
      </c>
      <c r="BX121" s="78" t="n">
        <v>0</v>
      </c>
      <c r="BY121" s="78" t="n">
        <v>0</v>
      </c>
      <c r="CA121" s="78" t="n">
        <v>0</v>
      </c>
      <c r="CB121" s="78" t="n">
        <v>3.94</v>
      </c>
      <c r="CD121" s="78" t="n">
        <v>2.1</v>
      </c>
      <c r="CE121" s="78" t="n">
        <v>4.7</v>
      </c>
      <c r="CF121" s="78" t="n">
        <v>2.1</v>
      </c>
      <c r="CG121" s="78" t="n">
        <v>-0.8</v>
      </c>
    </row>
    <row r="122" customFormat="false" ht="13.8" hidden="false" customHeight="false" outlineLevel="0" collapsed="false">
      <c r="A122" s="54"/>
      <c r="B122" s="55" t="n">
        <v>43582</v>
      </c>
      <c r="C122" s="56" t="n">
        <v>90.7</v>
      </c>
      <c r="D122" s="57" t="n">
        <v>0.431</v>
      </c>
      <c r="E122" s="58" t="n">
        <v>66.6</v>
      </c>
      <c r="F122" s="59" t="n">
        <v>103</v>
      </c>
      <c r="G122" s="59" t="n">
        <v>78</v>
      </c>
      <c r="H122" s="60" t="n">
        <v>24</v>
      </c>
      <c r="I122" s="60" t="n">
        <v>0</v>
      </c>
      <c r="J122" s="60" t="n">
        <v>24</v>
      </c>
      <c r="K122" s="60" t="n">
        <v>0</v>
      </c>
      <c r="L122" s="61" t="n">
        <v>0</v>
      </c>
      <c r="M122" s="61" t="n">
        <v>0</v>
      </c>
      <c r="N122" s="61" t="n">
        <v>0</v>
      </c>
      <c r="O122" s="61" t="n">
        <v>0</v>
      </c>
      <c r="P122" s="61" t="n">
        <v>0</v>
      </c>
      <c r="Q122" s="61" t="n">
        <v>0</v>
      </c>
      <c r="R122" s="61" t="n">
        <v>3494</v>
      </c>
      <c r="S122" s="62" t="n">
        <v>3017</v>
      </c>
      <c r="T122" s="62" t="n">
        <v>3017</v>
      </c>
      <c r="U122" s="63" t="n">
        <v>2961</v>
      </c>
      <c r="V122" s="63" t="n">
        <v>3044</v>
      </c>
      <c r="W122" s="60" t="n">
        <v>42</v>
      </c>
      <c r="X122" s="60" t="n">
        <v>0</v>
      </c>
      <c r="Y122" s="60" t="n">
        <v>42</v>
      </c>
      <c r="Z122" s="60" t="n">
        <v>0</v>
      </c>
      <c r="AA122" s="60" t="n">
        <v>60</v>
      </c>
      <c r="AB122" s="59" t="n">
        <v>0</v>
      </c>
      <c r="AC122" s="59" t="n">
        <f aca="false">(V122-U122)+AZ122</f>
        <v>83</v>
      </c>
      <c r="AD122" s="65" t="n">
        <f aca="false">U122-T122</f>
        <v>-56</v>
      </c>
      <c r="AE122" s="59" t="n">
        <v>128</v>
      </c>
      <c r="AF122" s="66" t="n">
        <f aca="false">IF(AE122&gt;0, V122/(AE122*24),"no data")</f>
        <v>0.990885416666667</v>
      </c>
      <c r="AG122" s="67" t="n">
        <f aca="false">IF(R122&gt;0,R122/24,"no data")</f>
        <v>145.583333333333</v>
      </c>
      <c r="AH122" s="66" t="n">
        <f aca="false">IF(U122&gt;0,(U122/R122),"no data")</f>
        <v>0.84745277618775</v>
      </c>
      <c r="AI122" s="68" t="n">
        <f aca="false">(1440-((W122*X122)+(Y122*Z122)+(AA122*AB122))/(W122+Y122+AA122))/1440</f>
        <v>1</v>
      </c>
      <c r="AJ122" s="69" t="n">
        <f aca="false">IF(U122&gt;0,(1440-((X122*W122+AT122*AU122)+(Z122*Y122+AV122*AW122)+(AA122*AB122+AX122*AY122))/(W122+Y122+AA122))/1440,"no data")</f>
        <v>0.881944444444444</v>
      </c>
      <c r="AK122" s="91" t="n">
        <v>7.805</v>
      </c>
      <c r="AL122" s="96" t="n">
        <v>137.59</v>
      </c>
      <c r="AM122" s="81" t="n">
        <f aca="false">AK122*AL122</f>
        <v>1073.88995</v>
      </c>
      <c r="AN122" s="91" t="n">
        <v>23.906</v>
      </c>
      <c r="AO122" s="166" t="n">
        <v>1004.392</v>
      </c>
      <c r="AP122" s="58" t="n">
        <f aca="false">AN122*AO122</f>
        <v>24010.995152</v>
      </c>
      <c r="AQ122" s="166" t="n">
        <f aca="false">IF(U122&gt;0,((((AK122*AL122)+(AN122*AO122))/(U122*1000))*1000000),"no data")</f>
        <v>8471.76126376224</v>
      </c>
      <c r="AR122" s="168" t="n">
        <f aca="false">S122/24</f>
        <v>125.708333333333</v>
      </c>
      <c r="AS122" s="34"/>
      <c r="AT122" s="59" t="n">
        <v>0</v>
      </c>
      <c r="AU122" s="76" t="n">
        <v>0</v>
      </c>
      <c r="AV122" s="76" t="n">
        <v>0</v>
      </c>
      <c r="AW122" s="59" t="n">
        <v>0</v>
      </c>
      <c r="AX122" s="76" t="n">
        <v>17</v>
      </c>
      <c r="AY122" s="59" t="n">
        <v>1440</v>
      </c>
      <c r="AZ122" s="59" t="n">
        <v>0</v>
      </c>
      <c r="BB122" s="77" t="n">
        <v>999</v>
      </c>
      <c r="BC122" s="77" t="n">
        <v>1018</v>
      </c>
      <c r="BD122" s="77" t="n">
        <v>1027</v>
      </c>
      <c r="BE122" s="77" t="n">
        <f aca="false">BC122-BB122</f>
        <v>19</v>
      </c>
      <c r="BF122" s="77" t="n">
        <f aca="false">AQ122</f>
        <v>8471.76126376224</v>
      </c>
      <c r="BG122" s="139" t="n">
        <f aca="false">BD122/24</f>
        <v>42.7916666666667</v>
      </c>
      <c r="BH122" s="79" t="n">
        <v>0</v>
      </c>
      <c r="BI122" s="80" t="n">
        <v>0</v>
      </c>
      <c r="BJ122" s="81" t="n">
        <v>0</v>
      </c>
      <c r="BK122" s="82" t="n">
        <v>24.06</v>
      </c>
      <c r="BL122" s="82" t="n">
        <v>19.98</v>
      </c>
      <c r="BM122" s="82" t="n">
        <v>20.3</v>
      </c>
      <c r="BN122" s="77" t="n">
        <v>991.8</v>
      </c>
      <c r="BO122" s="82" t="n">
        <v>50.03</v>
      </c>
      <c r="BP122" s="83" t="n">
        <v>0.9355</v>
      </c>
      <c r="BQ122" s="82" t="n">
        <v>86.94</v>
      </c>
      <c r="BR122" s="81" t="n">
        <v>86.94</v>
      </c>
      <c r="BS122" s="84"/>
      <c r="BT122" s="77" t="n">
        <v>11317</v>
      </c>
      <c r="BU122" s="77" t="n">
        <v>11006</v>
      </c>
      <c r="BV122" s="98"/>
      <c r="BW122" s="77" t="n">
        <v>0</v>
      </c>
      <c r="BX122" s="78" t="n">
        <v>0</v>
      </c>
      <c r="BY122" s="78" t="n">
        <v>0</v>
      </c>
      <c r="CA122" s="78" t="n">
        <v>0</v>
      </c>
      <c r="CB122" s="78" t="n">
        <v>0.38</v>
      </c>
      <c r="CD122" s="78" t="n">
        <v>2.2</v>
      </c>
      <c r="CE122" s="78" t="n">
        <v>4.8</v>
      </c>
      <c r="CF122" s="78" t="n">
        <v>2.1</v>
      </c>
      <c r="CG122" s="78" t="n">
        <v>-0.8</v>
      </c>
    </row>
    <row r="123" customFormat="false" ht="13.8" hidden="false" customHeight="false" outlineLevel="0" collapsed="false">
      <c r="A123" s="54"/>
      <c r="B123" s="55" t="n">
        <v>43583</v>
      </c>
      <c r="C123" s="56" t="n">
        <v>91.7</v>
      </c>
      <c r="D123" s="57" t="n">
        <v>0.3993</v>
      </c>
      <c r="E123" s="58" t="n">
        <v>65.8</v>
      </c>
      <c r="F123" s="59" t="n">
        <v>104</v>
      </c>
      <c r="G123" s="59" t="n">
        <v>77</v>
      </c>
      <c r="H123" s="60" t="n">
        <v>22</v>
      </c>
      <c r="I123" s="60" t="n">
        <v>7</v>
      </c>
      <c r="J123" s="60" t="n">
        <v>24</v>
      </c>
      <c r="K123" s="60" t="n">
        <v>0</v>
      </c>
      <c r="L123" s="61" t="n">
        <v>1</v>
      </c>
      <c r="M123" s="61" t="n">
        <v>37</v>
      </c>
      <c r="N123" s="61" t="n">
        <v>0</v>
      </c>
      <c r="O123" s="61" t="n">
        <v>0</v>
      </c>
      <c r="P123" s="61" t="n">
        <v>0</v>
      </c>
      <c r="Q123" s="61" t="n">
        <v>0</v>
      </c>
      <c r="R123" s="61" t="n">
        <v>3482</v>
      </c>
      <c r="S123" s="62" t="n">
        <v>2912</v>
      </c>
      <c r="T123" s="62" t="n">
        <v>2912</v>
      </c>
      <c r="U123" s="63" t="n">
        <v>2856</v>
      </c>
      <c r="V123" s="63" t="n">
        <v>2936</v>
      </c>
      <c r="W123" s="60" t="n">
        <v>42</v>
      </c>
      <c r="X123" s="60" t="n">
        <v>0</v>
      </c>
      <c r="Y123" s="60" t="n">
        <v>43</v>
      </c>
      <c r="Z123" s="60" t="n">
        <v>0</v>
      </c>
      <c r="AA123" s="60" t="n">
        <v>60</v>
      </c>
      <c r="AB123" s="59" t="n">
        <v>0</v>
      </c>
      <c r="AC123" s="59" t="n">
        <f aca="false">(V123-U123)+AZ123</f>
        <v>80</v>
      </c>
      <c r="AD123" s="65" t="n">
        <f aca="false">U123-T123</f>
        <v>-56</v>
      </c>
      <c r="AE123" s="59" t="n">
        <v>129</v>
      </c>
      <c r="AF123" s="66" t="n">
        <f aca="false">IF(AE123&gt;0, V123/(AE123*24),"no data")</f>
        <v>0.948320413436692</v>
      </c>
      <c r="AG123" s="67" t="n">
        <f aca="false">IF(R123&gt;0,R123/24,"no data")</f>
        <v>145.083333333333</v>
      </c>
      <c r="AH123" s="66" t="n">
        <f aca="false">IF(U123&gt;0,(U123/R123),"no data")</f>
        <v>0.820218265364733</v>
      </c>
      <c r="AI123" s="68" t="n">
        <f aca="false">(1440-((W123*X123)+(Y123*Z123)+(AA123*AB123))/(W123+Y123+AA123))/1440</f>
        <v>1</v>
      </c>
      <c r="AJ123" s="69" t="n">
        <f aca="false">IF(U123&gt;0,(1440-((X123*W123+AT123*AU123)+(Z123*Y123+AV123*AW123)+(AA123*AB123+AX123*AY123))/(W123+Y123+AA123))/1440,"no data")</f>
        <v>0.867662835249042</v>
      </c>
      <c r="AK123" s="91" t="n">
        <v>7.934</v>
      </c>
      <c r="AL123" s="96" t="n">
        <v>134.16</v>
      </c>
      <c r="AM123" s="81" t="n">
        <f aca="false">AK123*AL123</f>
        <v>1064.42544</v>
      </c>
      <c r="AN123" s="91" t="n">
        <v>23.092</v>
      </c>
      <c r="AO123" s="166" t="n">
        <v>1002.252</v>
      </c>
      <c r="AP123" s="58" t="n">
        <f aca="false">AN123*AO123</f>
        <v>23144.003184</v>
      </c>
      <c r="AQ123" s="166" t="n">
        <f aca="false">IF(U123&gt;0,((((AK123*AL123)+(AN123*AO123))/(U123*1000))*1000000),"no data")</f>
        <v>8476.34055462185</v>
      </c>
      <c r="AR123" s="168" t="n">
        <f aca="false">S123/24</f>
        <v>121.333333333333</v>
      </c>
      <c r="AS123" s="34"/>
      <c r="AT123" s="59" t="n">
        <v>17</v>
      </c>
      <c r="AU123" s="76" t="n">
        <v>16</v>
      </c>
      <c r="AV123" s="76" t="n">
        <v>0</v>
      </c>
      <c r="AW123" s="59" t="n">
        <v>0</v>
      </c>
      <c r="AX123" s="76" t="n">
        <v>19</v>
      </c>
      <c r="AY123" s="59" t="n">
        <v>1440</v>
      </c>
      <c r="AZ123" s="59" t="n">
        <v>0</v>
      </c>
      <c r="BB123" s="77" t="n">
        <v>926</v>
      </c>
      <c r="BC123" s="77" t="n">
        <v>1019</v>
      </c>
      <c r="BD123" s="77" t="n">
        <v>991</v>
      </c>
      <c r="BE123" s="77" t="n">
        <f aca="false">BC123-BB123</f>
        <v>93</v>
      </c>
      <c r="BF123" s="77" t="n">
        <f aca="false">AQ123</f>
        <v>8476.34055462185</v>
      </c>
      <c r="BG123" s="139" t="n">
        <f aca="false">BD123/24</f>
        <v>41.2916666666667</v>
      </c>
      <c r="BH123" s="79" t="n">
        <v>0</v>
      </c>
      <c r="BI123" s="80" t="n">
        <v>0</v>
      </c>
      <c r="BJ123" s="81" t="n">
        <v>0</v>
      </c>
      <c r="BK123" s="82" t="n">
        <v>22.36</v>
      </c>
      <c r="BL123" s="82" t="n">
        <v>20.05</v>
      </c>
      <c r="BM123" s="82" t="n">
        <v>20.19</v>
      </c>
      <c r="BN123" s="77" t="n">
        <v>990.17</v>
      </c>
      <c r="BO123" s="82" t="n">
        <v>50.06</v>
      </c>
      <c r="BP123" s="83" t="n">
        <v>0.9367</v>
      </c>
      <c r="BQ123" s="82" t="n">
        <v>86.82</v>
      </c>
      <c r="BR123" s="81" t="n">
        <v>86.88</v>
      </c>
      <c r="BS123" s="84"/>
      <c r="BT123" s="77" t="n">
        <v>11318</v>
      </c>
      <c r="BU123" s="77" t="n">
        <v>10998</v>
      </c>
      <c r="BV123" s="98"/>
      <c r="BW123" s="77" t="n">
        <v>0</v>
      </c>
      <c r="BX123" s="78" t="n">
        <v>0</v>
      </c>
      <c r="BY123" s="78" t="n">
        <v>0</v>
      </c>
      <c r="CA123" s="78" t="n">
        <v>0</v>
      </c>
      <c r="CB123" s="78" t="n">
        <v>1.05</v>
      </c>
      <c r="CD123" s="78" t="n">
        <v>2.2</v>
      </c>
      <c r="CE123" s="78" t="n">
        <v>4.8</v>
      </c>
      <c r="CF123" s="78" t="n">
        <v>2.1</v>
      </c>
      <c r="CG123" s="78" t="n">
        <v>-1</v>
      </c>
    </row>
    <row r="124" customFormat="false" ht="13.8" hidden="false" customHeight="false" outlineLevel="0" collapsed="false">
      <c r="A124" s="54"/>
      <c r="B124" s="55" t="n">
        <v>43584</v>
      </c>
      <c r="C124" s="56" t="n">
        <v>91.9</v>
      </c>
      <c r="D124" s="57" t="n">
        <v>0.389</v>
      </c>
      <c r="E124" s="58" t="n">
        <v>65.5</v>
      </c>
      <c r="F124" s="59" t="n">
        <v>105</v>
      </c>
      <c r="G124" s="59" t="n">
        <v>77</v>
      </c>
      <c r="H124" s="60" t="n">
        <v>16</v>
      </c>
      <c r="I124" s="60" t="n">
        <v>18</v>
      </c>
      <c r="J124" s="60" t="n">
        <v>24</v>
      </c>
      <c r="K124" s="60" t="n">
        <v>0</v>
      </c>
      <c r="L124" s="61" t="n">
        <v>6</v>
      </c>
      <c r="M124" s="61" t="n">
        <v>58</v>
      </c>
      <c r="N124" s="61" t="n">
        <v>0</v>
      </c>
      <c r="O124" s="61" t="n">
        <v>0</v>
      </c>
      <c r="P124" s="61" t="n">
        <v>0</v>
      </c>
      <c r="Q124" s="61" t="n">
        <v>0</v>
      </c>
      <c r="R124" s="61" t="n">
        <v>3479</v>
      </c>
      <c r="S124" s="62" t="n">
        <v>3210</v>
      </c>
      <c r="T124" s="62" t="n">
        <v>2525</v>
      </c>
      <c r="U124" s="63" t="n">
        <v>2480</v>
      </c>
      <c r="V124" s="63" t="n">
        <v>2559</v>
      </c>
      <c r="W124" s="60" t="n">
        <v>42</v>
      </c>
      <c r="X124" s="60" t="n">
        <v>0</v>
      </c>
      <c r="Y124" s="60" t="n">
        <v>43</v>
      </c>
      <c r="Z124" s="60" t="n">
        <v>0</v>
      </c>
      <c r="AA124" s="60" t="n">
        <v>60</v>
      </c>
      <c r="AB124" s="59" t="n">
        <v>0</v>
      </c>
      <c r="AC124" s="59" t="n">
        <f aca="false">(V124-U124)+AZ124</f>
        <v>79</v>
      </c>
      <c r="AD124" s="65" t="n">
        <f aca="false">U124-T124</f>
        <v>-45</v>
      </c>
      <c r="AE124" s="59" t="n">
        <v>129</v>
      </c>
      <c r="AF124" s="66" t="n">
        <f aca="false">IF(AE124&gt;0, V124/(AE124*24),"no data")</f>
        <v>0.826550387596899</v>
      </c>
      <c r="AG124" s="67" t="n">
        <f aca="false">IF(R124&gt;0,R124/24,"no data")</f>
        <v>144.958333333333</v>
      </c>
      <c r="AH124" s="66" t="n">
        <f aca="false">IF(U124&gt;0,(U124/R124),"no data")</f>
        <v>0.712848519689566</v>
      </c>
      <c r="AI124" s="68" t="n">
        <f aca="false">(1440-((W124*X124)+(Y124*Z124)+(AA124*AB124))/(W124+Y124+AA124))/1440</f>
        <v>1</v>
      </c>
      <c r="AJ124" s="69" t="n">
        <f aca="false">IF(U124&gt;0,(1440-((X124*W124+AT124*AU124)+(Z124*Y124+AV124*AW124)+(AA124*AB124+AX124*AY124))/(W124+Y124+AA124))/1440,"no data")</f>
        <v>0.822950191570881</v>
      </c>
      <c r="AK124" s="91" t="n">
        <v>7.851</v>
      </c>
      <c r="AL124" s="96" t="n">
        <v>133.61</v>
      </c>
      <c r="AM124" s="81" t="n">
        <f aca="false">AK124*AL124</f>
        <v>1048.97211</v>
      </c>
      <c r="AN124" s="91" t="n">
        <v>20.179</v>
      </c>
      <c r="AO124" s="166" t="n">
        <v>1001.98</v>
      </c>
      <c r="AP124" s="58" t="n">
        <f aca="false">AN124*AO124</f>
        <v>20218.95442</v>
      </c>
      <c r="AQ124" s="166" t="n">
        <f aca="false">IF(U124&gt;0,((((AK124*AL124)+(AN124*AO124))/(U124*1000))*1000000),"no data")</f>
        <v>8575.7768266129</v>
      </c>
      <c r="AR124" s="168" t="n">
        <f aca="false">S124/24</f>
        <v>133.75</v>
      </c>
      <c r="AS124" s="34"/>
      <c r="AT124" s="59" t="n">
        <v>22</v>
      </c>
      <c r="AU124" s="76" t="n">
        <v>44</v>
      </c>
      <c r="AV124" s="76" t="n">
        <v>0</v>
      </c>
      <c r="AW124" s="59" t="n">
        <v>0</v>
      </c>
      <c r="AX124" s="76" t="n">
        <v>25</v>
      </c>
      <c r="AY124" s="59" t="n">
        <v>1440</v>
      </c>
      <c r="AZ124" s="59" t="n">
        <v>0</v>
      </c>
      <c r="BB124" s="77" t="n">
        <v>689</v>
      </c>
      <c r="BC124" s="77" t="n">
        <v>1020</v>
      </c>
      <c r="BD124" s="77" t="n">
        <v>850</v>
      </c>
      <c r="BE124" s="77" t="n">
        <f aca="false">BC124-BB124</f>
        <v>331</v>
      </c>
      <c r="BF124" s="77" t="n">
        <f aca="false">AQ124</f>
        <v>8575.7768266129</v>
      </c>
      <c r="BG124" s="139" t="n">
        <f aca="false">BD124/24</f>
        <v>35.4166666666667</v>
      </c>
      <c r="BH124" s="79" t="n">
        <v>0</v>
      </c>
      <c r="BI124" s="80" t="n">
        <v>0</v>
      </c>
      <c r="BJ124" s="81" t="n">
        <v>0</v>
      </c>
      <c r="BK124" s="82" t="n">
        <v>16.78</v>
      </c>
      <c r="BL124" s="82" t="n">
        <v>19.971</v>
      </c>
      <c r="BM124" s="82" t="n">
        <v>20.33</v>
      </c>
      <c r="BN124" s="77" t="n">
        <v>987.5</v>
      </c>
      <c r="BO124" s="82" t="n">
        <v>50.08</v>
      </c>
      <c r="BP124" s="83" t="n">
        <v>0.9367</v>
      </c>
      <c r="BQ124" s="82" t="n">
        <v>86.76</v>
      </c>
      <c r="BR124" s="81" t="n">
        <v>86.85</v>
      </c>
      <c r="BS124" s="84"/>
      <c r="BT124" s="77" t="n">
        <v>11324</v>
      </c>
      <c r="BU124" s="77" t="n">
        <v>10983</v>
      </c>
      <c r="BV124" s="98"/>
      <c r="BW124" s="77" t="n">
        <v>0</v>
      </c>
      <c r="BX124" s="78" t="n">
        <v>0</v>
      </c>
      <c r="BY124" s="78" t="n">
        <v>0</v>
      </c>
      <c r="CA124" s="78" t="n">
        <v>0</v>
      </c>
      <c r="CB124" s="78" t="n">
        <v>4.2</v>
      </c>
      <c r="CD124" s="78" t="n">
        <v>2.2</v>
      </c>
      <c r="CE124" s="78" t="n">
        <v>4.8</v>
      </c>
      <c r="CF124" s="78" t="n">
        <v>2.1</v>
      </c>
      <c r="CG124" s="78" t="n">
        <v>-0.8</v>
      </c>
    </row>
    <row r="125" customFormat="false" ht="13.8" hidden="false" customHeight="false" outlineLevel="0" collapsed="false">
      <c r="A125" s="54" t="s">
        <v>102</v>
      </c>
      <c r="B125" s="55" t="n">
        <v>43585</v>
      </c>
      <c r="C125" s="56" t="n">
        <v>88.9</v>
      </c>
      <c r="D125" s="57" t="n">
        <v>0.386</v>
      </c>
      <c r="E125" s="58" t="n">
        <v>64.3</v>
      </c>
      <c r="F125" s="59" t="n">
        <v>98</v>
      </c>
      <c r="G125" s="59" t="n">
        <v>80</v>
      </c>
      <c r="H125" s="60" t="n">
        <v>0</v>
      </c>
      <c r="I125" s="60" t="n">
        <v>0</v>
      </c>
      <c r="J125" s="60" t="n">
        <v>21</v>
      </c>
      <c r="K125" s="60" t="n">
        <v>3</v>
      </c>
      <c r="L125" s="61" t="n">
        <v>24</v>
      </c>
      <c r="M125" s="61" t="n">
        <v>0</v>
      </c>
      <c r="N125" s="61" t="n">
        <v>2</v>
      </c>
      <c r="O125" s="61" t="n">
        <v>42</v>
      </c>
      <c r="P125" s="61" t="n">
        <v>0</v>
      </c>
      <c r="Q125" s="61" t="n">
        <v>0</v>
      </c>
      <c r="R125" s="61" t="n">
        <v>3513</v>
      </c>
      <c r="S125" s="62" t="n">
        <v>3454</v>
      </c>
      <c r="T125" s="62" t="n">
        <v>1284</v>
      </c>
      <c r="U125" s="63" t="n">
        <v>1271</v>
      </c>
      <c r="V125" s="63" t="n">
        <v>1326</v>
      </c>
      <c r="W125" s="60" t="n">
        <v>42</v>
      </c>
      <c r="X125" s="60" t="n">
        <v>0</v>
      </c>
      <c r="Y125" s="60" t="n">
        <v>43</v>
      </c>
      <c r="Z125" s="60" t="n">
        <v>0</v>
      </c>
      <c r="AA125" s="60" t="n">
        <v>60</v>
      </c>
      <c r="AB125" s="59" t="n">
        <v>0</v>
      </c>
      <c r="AC125" s="64" t="n">
        <f aca="false">(V125-U125)+AZ125</f>
        <v>58</v>
      </c>
      <c r="AD125" s="65" t="n">
        <f aca="false">U125-T125</f>
        <v>-13</v>
      </c>
      <c r="AE125" s="59" t="n">
        <v>64</v>
      </c>
      <c r="AF125" s="66" t="n">
        <f aca="false">IF(AE125&gt;0, V125/(AE125*24),"no data")</f>
        <v>0.86328125</v>
      </c>
      <c r="AG125" s="67" t="n">
        <f aca="false">IF(R125&gt;0,R125/24,"no data")</f>
        <v>146.375</v>
      </c>
      <c r="AH125" s="66" t="n">
        <f aca="false">IF(U125&gt;0,(U125/R125),"no data")</f>
        <v>0.36179903216624</v>
      </c>
      <c r="AI125" s="68" t="n">
        <f aca="false">(1440-((W125*X125)+(Y125*Z125)+(AA125*AB125))/(W125+Y125+AA125))/1440</f>
        <v>1</v>
      </c>
      <c r="AJ125" s="69" t="n">
        <f aca="false">IF(U125&gt;0,(1440-((X125*W125+AT125*AU125)+(Z125*Y125+AV125*AW125)+(AA125*AB125+AX125*AY125))/(W125+Y125+AA125))/1440,"no data")</f>
        <v>0.754070881226054</v>
      </c>
      <c r="AK125" s="91" t="n">
        <v>7.07</v>
      </c>
      <c r="AL125" s="96" t="n">
        <v>137.99</v>
      </c>
      <c r="AM125" s="81" t="n">
        <f aca="false">AK125*AL125</f>
        <v>975.5893</v>
      </c>
      <c r="AN125" s="91" t="n">
        <v>9.98</v>
      </c>
      <c r="AO125" s="166" t="n">
        <v>1000.66</v>
      </c>
      <c r="AP125" s="58" t="n">
        <f aca="false">AN125*AO125</f>
        <v>9986.5868</v>
      </c>
      <c r="AQ125" s="166" t="n">
        <f aca="false">IF(U125&gt;0,((((AK125*AL125)+(AN125*AO125))/(U125*1000))*1000000),"no data")</f>
        <v>8624.843509048</v>
      </c>
      <c r="AR125" s="75" t="n">
        <f aca="false">S125/24</f>
        <v>143.916666666667</v>
      </c>
      <c r="AS125" s="34"/>
      <c r="AT125" s="59" t="n">
        <v>0</v>
      </c>
      <c r="AU125" s="76" t="n">
        <v>0</v>
      </c>
      <c r="AV125" s="76" t="n">
        <v>18</v>
      </c>
      <c r="AW125" s="59" t="n">
        <v>15</v>
      </c>
      <c r="AX125" s="76" t="n">
        <v>40</v>
      </c>
      <c r="AY125" s="59" t="n">
        <v>1277</v>
      </c>
      <c r="AZ125" s="59" t="n">
        <v>3</v>
      </c>
      <c r="BB125" s="77" t="n">
        <v>0</v>
      </c>
      <c r="BC125" s="77" t="n">
        <v>902</v>
      </c>
      <c r="BD125" s="77" t="n">
        <v>424</v>
      </c>
      <c r="BE125" s="77" t="n">
        <f aca="false">BC125-BB125</f>
        <v>902</v>
      </c>
      <c r="BF125" s="77" t="n">
        <f aca="false">AQ125</f>
        <v>8624.843509048</v>
      </c>
      <c r="BG125" s="159" t="n">
        <f aca="false">BD125/24</f>
        <v>17.6666666666667</v>
      </c>
      <c r="BH125" s="79" t="n">
        <v>0</v>
      </c>
      <c r="BI125" s="80" t="n">
        <v>0</v>
      </c>
      <c r="BJ125" s="82" t="n">
        <v>0</v>
      </c>
      <c r="BK125" s="81" t="n">
        <v>17.71</v>
      </c>
      <c r="BL125" s="81" t="n">
        <v>17.96</v>
      </c>
      <c r="BM125" s="81" t="n">
        <v>50.09</v>
      </c>
      <c r="BN125" s="83" t="n">
        <v>0.935</v>
      </c>
      <c r="BO125" s="82" t="n">
        <v>0</v>
      </c>
      <c r="BP125" s="81" t="n">
        <v>86.85</v>
      </c>
      <c r="BQ125" s="84" t="n">
        <f aca="false">BO125-BP125</f>
        <v>-86.85</v>
      </c>
      <c r="BR125" s="77" t="n">
        <v>0</v>
      </c>
      <c r="BS125" s="77" t="n">
        <v>10977</v>
      </c>
      <c r="BT125" s="98" t="n">
        <f aca="false">BS125-BR125</f>
        <v>10977</v>
      </c>
      <c r="BU125" s="78" t="n">
        <v>5.22</v>
      </c>
      <c r="BV125" s="169" t="n">
        <f aca="false">BH125+BI125</f>
        <v>0</v>
      </c>
    </row>
    <row r="126" customFormat="false" ht="13.8" hidden="false" customHeight="false" outlineLevel="0" collapsed="false">
      <c r="A126" s="54"/>
      <c r="B126" s="55" t="n">
        <v>43586</v>
      </c>
      <c r="C126" s="56" t="n">
        <v>89</v>
      </c>
      <c r="D126" s="57" t="n">
        <v>0.39</v>
      </c>
      <c r="E126" s="58" t="n">
        <v>64</v>
      </c>
      <c r="F126" s="59" t="n">
        <v>101</v>
      </c>
      <c r="G126" s="59" t="n">
        <v>75</v>
      </c>
      <c r="H126" s="60" t="n">
        <v>3</v>
      </c>
      <c r="I126" s="60" t="n">
        <v>44</v>
      </c>
      <c r="J126" s="60" t="n">
        <v>10</v>
      </c>
      <c r="K126" s="60" t="n">
        <v>37</v>
      </c>
      <c r="L126" s="61" t="n">
        <v>19</v>
      </c>
      <c r="M126" s="61" t="n">
        <v>7</v>
      </c>
      <c r="N126" s="61" t="n">
        <v>11</v>
      </c>
      <c r="O126" s="61" t="n">
        <v>36</v>
      </c>
      <c r="P126" s="61" t="n">
        <v>0</v>
      </c>
      <c r="Q126" s="61" t="n">
        <v>0</v>
      </c>
      <c r="R126" s="61" t="n">
        <v>3506</v>
      </c>
      <c r="S126" s="62" t="n">
        <v>3471</v>
      </c>
      <c r="T126" s="62" t="n">
        <v>968</v>
      </c>
      <c r="U126" s="63" t="n">
        <v>957</v>
      </c>
      <c r="V126" s="63" t="n">
        <v>995</v>
      </c>
      <c r="W126" s="60" t="n">
        <v>42</v>
      </c>
      <c r="X126" s="60" t="n">
        <v>0</v>
      </c>
      <c r="Y126" s="60" t="n">
        <v>43</v>
      </c>
      <c r="Z126" s="60" t="n">
        <v>0</v>
      </c>
      <c r="AA126" s="60" t="n">
        <v>60</v>
      </c>
      <c r="AB126" s="59" t="n">
        <v>0</v>
      </c>
      <c r="AC126" s="64" t="n">
        <f aca="false">(V126-U126)+AZ126</f>
        <v>47</v>
      </c>
      <c r="AD126" s="65" t="n">
        <f aca="false">U126-T126</f>
        <v>-11</v>
      </c>
      <c r="AE126" s="59" t="n">
        <v>128</v>
      </c>
      <c r="AF126" s="66" t="n">
        <f aca="false">IF(AE126&gt;0, V126/(AE126*24),"no data")</f>
        <v>0.323893229166667</v>
      </c>
      <c r="AG126" s="67" t="n">
        <f aca="false">IF(R126&gt;0,R126/24,"no data")</f>
        <v>146.083333333333</v>
      </c>
      <c r="AH126" s="66" t="n">
        <f aca="false">IF(U126&gt;0,(U126/R126),"no data")</f>
        <v>0.272960638904735</v>
      </c>
      <c r="AI126" s="68" t="n">
        <f aca="false">(1440-((W126*X126)+(Y126*Z126)+(AA126*AB126))/(W126+Y126+AA126))/1440</f>
        <v>1</v>
      </c>
      <c r="AJ126" s="69" t="n">
        <f aca="false">IF(U126&gt;0,(1440-((X126*W126+AT126*AU126)+(Z126*Y126+AV126*AW126)+(AA126*AB126+AX126*AY126))/(W126+Y126+AA126))/1440,"no data")</f>
        <v>0.885986590038314</v>
      </c>
      <c r="AK126" s="70" t="n">
        <v>3.941</v>
      </c>
      <c r="AL126" s="166" t="n">
        <v>140.06</v>
      </c>
      <c r="AM126" s="81" t="n">
        <f aca="false">AK126*AL126</f>
        <v>551.97646</v>
      </c>
      <c r="AN126" s="70" t="n">
        <v>8.131358</v>
      </c>
      <c r="AO126" s="170" t="n">
        <v>1002.33171384165</v>
      </c>
      <c r="AP126" s="58" t="n">
        <f aca="false">AN126*AO126</f>
        <v>8150.318</v>
      </c>
      <c r="AQ126" s="166" t="n">
        <f aca="false">IF(U126&gt;0,((((AK126*AL126)+(AN126*AO126))/(U126*1000))*1000000),"no data")</f>
        <v>9093.30664576803</v>
      </c>
      <c r="AR126" s="75" t="n">
        <f aca="false">S126/24</f>
        <v>144.625</v>
      </c>
      <c r="AS126" s="34"/>
      <c r="AT126" s="59" t="n">
        <v>22</v>
      </c>
      <c r="AU126" s="76" t="n">
        <v>69</v>
      </c>
      <c r="AV126" s="76" t="n">
        <v>16</v>
      </c>
      <c r="AW126" s="59" t="n">
        <v>107</v>
      </c>
      <c r="AX126" s="76" t="n">
        <v>32</v>
      </c>
      <c r="AY126" s="59" t="n">
        <v>643</v>
      </c>
      <c r="AZ126" s="59" t="n">
        <v>9</v>
      </c>
      <c r="BB126" s="77" t="n">
        <v>181</v>
      </c>
      <c r="BC126" s="77" t="n">
        <v>507</v>
      </c>
      <c r="BD126" s="77" t="n">
        <v>307</v>
      </c>
      <c r="BE126" s="77" t="n">
        <f aca="false">BC126-BB126</f>
        <v>326</v>
      </c>
      <c r="BF126" s="77" t="n">
        <f aca="false">AQ126</f>
        <v>9093.30664576803</v>
      </c>
      <c r="BG126" s="159" t="n">
        <f aca="false">BD126/24</f>
        <v>12.7916666666667</v>
      </c>
      <c r="BH126" s="79" t="n">
        <v>0</v>
      </c>
      <c r="BI126" s="80" t="n">
        <v>0</v>
      </c>
      <c r="BJ126" s="81" t="n">
        <v>4.6</v>
      </c>
      <c r="BK126" s="82" t="n">
        <v>10.47</v>
      </c>
      <c r="BL126" s="81" t="n">
        <v>9.76</v>
      </c>
      <c r="BM126" s="81" t="n">
        <v>50.1</v>
      </c>
      <c r="BN126" s="83" t="n">
        <v>0.9346</v>
      </c>
      <c r="BO126" s="77" t="n">
        <v>86.94</v>
      </c>
      <c r="BP126" s="81" t="n">
        <v>86.91</v>
      </c>
      <c r="BQ126" s="84" t="n">
        <f aca="false">BO126-BP126</f>
        <v>0.0300000000000011</v>
      </c>
      <c r="BR126" s="77" t="n">
        <v>11271</v>
      </c>
      <c r="BS126" s="77" t="n">
        <v>11035</v>
      </c>
      <c r="BT126" s="98" t="n">
        <f aca="false">BS126-BR126</f>
        <v>-236</v>
      </c>
      <c r="BU126" s="78" t="n">
        <v>0</v>
      </c>
      <c r="BV126" s="169" t="n">
        <f aca="false">BH126+BI126</f>
        <v>0</v>
      </c>
    </row>
    <row r="127" customFormat="false" ht="13.8" hidden="false" customHeight="false" outlineLevel="0" collapsed="false">
      <c r="A127" s="54"/>
      <c r="B127" s="55" t="n">
        <v>43587</v>
      </c>
      <c r="C127" s="56" t="n">
        <v>87.5</v>
      </c>
      <c r="D127" s="57" t="n">
        <v>0.38</v>
      </c>
      <c r="E127" s="58" t="n">
        <v>62</v>
      </c>
      <c r="F127" s="59" t="n">
        <v>101</v>
      </c>
      <c r="G127" s="59" t="n">
        <v>75</v>
      </c>
      <c r="H127" s="60" t="n">
        <v>0</v>
      </c>
      <c r="I127" s="60" t="n">
        <v>0</v>
      </c>
      <c r="J127" s="60" t="n">
        <v>6</v>
      </c>
      <c r="K127" s="60" t="n">
        <v>5</v>
      </c>
      <c r="L127" s="61" t="n">
        <v>24</v>
      </c>
      <c r="M127" s="61" t="n">
        <v>0</v>
      </c>
      <c r="N127" s="61" t="n">
        <v>15</v>
      </c>
      <c r="O127" s="61" t="n">
        <v>42</v>
      </c>
      <c r="P127" s="61" t="n">
        <v>0</v>
      </c>
      <c r="Q127" s="61" t="n">
        <v>0</v>
      </c>
      <c r="R127" s="61" t="n">
        <v>3522</v>
      </c>
      <c r="S127" s="62" t="n">
        <v>3466</v>
      </c>
      <c r="T127" s="62" t="n">
        <v>434</v>
      </c>
      <c r="U127" s="63" t="n">
        <v>432</v>
      </c>
      <c r="V127" s="63" t="n">
        <v>453</v>
      </c>
      <c r="W127" s="60" t="n">
        <v>42</v>
      </c>
      <c r="X127" s="60" t="n">
        <v>0</v>
      </c>
      <c r="Y127" s="60" t="n">
        <v>43</v>
      </c>
      <c r="Z127" s="60" t="n">
        <v>0</v>
      </c>
      <c r="AA127" s="60" t="n">
        <v>60</v>
      </c>
      <c r="AB127" s="59" t="n">
        <v>0</v>
      </c>
      <c r="AC127" s="64" t="n">
        <f aca="false">(V127-U127)+AZ127</f>
        <v>37</v>
      </c>
      <c r="AD127" s="65" t="n">
        <f aca="false">U127-T127</f>
        <v>-2</v>
      </c>
      <c r="AE127" s="59" t="n">
        <v>64</v>
      </c>
      <c r="AF127" s="66" t="n">
        <f aca="false">IF(AE127&gt;0, V127/(AE127*24),"no data")</f>
        <v>0.294921875</v>
      </c>
      <c r="AG127" s="67" t="n">
        <f aca="false">IF(R127&gt;0,R127/24,"no data")</f>
        <v>146.75</v>
      </c>
      <c r="AH127" s="66" t="n">
        <f aca="false">IF(U127&gt;0,(U127/R127),"no data")</f>
        <v>0.122657580919932</v>
      </c>
      <c r="AI127" s="68" t="n">
        <f aca="false">(1440-((W127*X127)+(Y127*Z127)+(AA127*AB127))/(W127+Y127+AA127))/1440</f>
        <v>1</v>
      </c>
      <c r="AJ127" s="69" t="n">
        <f aca="false">IF(U127&gt;0,(1440-((X127*W127+AT127*AU127)+(Z127*Y127+AV127*AW127)+(AA127*AB127+AX127*AY127))/(W127+Y127+AA127))/1440,"no data")</f>
        <v>0.912413793103448</v>
      </c>
      <c r="AK127" s="91" t="n">
        <v>2.517</v>
      </c>
      <c r="AL127" s="166" t="n">
        <v>140.82</v>
      </c>
      <c r="AM127" s="81" t="n">
        <f aca="false">AK127*AL127</f>
        <v>354.44394</v>
      </c>
      <c r="AN127" s="91" t="n">
        <v>3.830752</v>
      </c>
      <c r="AO127" s="166" t="n">
        <v>1002.22697788841</v>
      </c>
      <c r="AP127" s="58" t="n">
        <f aca="false">AN127*AO127</f>
        <v>3839.283</v>
      </c>
      <c r="AQ127" s="166" t="n">
        <f aca="false">IF(U127&gt;0,((((AK127*AL127)+(AN127*AO127))/(U127*1000))*1000000),"no data")</f>
        <v>9707.70125</v>
      </c>
      <c r="AR127" s="75" t="n">
        <f aca="false">S127/24</f>
        <v>144.416666666667</v>
      </c>
      <c r="AS127" s="34"/>
      <c r="AT127" s="59" t="n">
        <v>0</v>
      </c>
      <c r="AU127" s="76" t="n">
        <v>0</v>
      </c>
      <c r="AV127" s="76" t="n">
        <v>16</v>
      </c>
      <c r="AW127" s="59" t="n">
        <v>133</v>
      </c>
      <c r="AX127" s="76" t="n">
        <v>40</v>
      </c>
      <c r="AY127" s="59" t="n">
        <v>404</v>
      </c>
      <c r="AZ127" s="59" t="n">
        <v>16</v>
      </c>
      <c r="BB127" s="77" t="n">
        <v>0</v>
      </c>
      <c r="BC127" s="77" t="n">
        <v>322</v>
      </c>
      <c r="BD127" s="77" t="n">
        <v>131</v>
      </c>
      <c r="BE127" s="77" t="n">
        <f aca="false">BC127-BB127</f>
        <v>322</v>
      </c>
      <c r="BF127" s="77" t="n">
        <f aca="false">AQ127</f>
        <v>9707.70125</v>
      </c>
      <c r="BG127" s="159" t="n">
        <f aca="false">BD127/24</f>
        <v>5.45833333333333</v>
      </c>
      <c r="BH127" s="79" t="n">
        <v>0</v>
      </c>
      <c r="BI127" s="80" t="n">
        <v>0</v>
      </c>
      <c r="BJ127" s="82" t="n">
        <v>0</v>
      </c>
      <c r="BK127" s="81" t="n">
        <v>6.8</v>
      </c>
      <c r="BL127" s="81" t="n">
        <v>6</v>
      </c>
      <c r="BM127" s="81" t="n">
        <v>50.08</v>
      </c>
      <c r="BN127" s="83" t="n">
        <v>0.9346</v>
      </c>
      <c r="BO127" s="82" t="n">
        <v>0</v>
      </c>
      <c r="BP127" s="81" t="n">
        <v>86.55</v>
      </c>
      <c r="BQ127" s="84" t="n">
        <f aca="false">BO127-BP127</f>
        <v>-86.55</v>
      </c>
      <c r="BR127" s="77" t="n">
        <v>0</v>
      </c>
      <c r="BS127" s="77" t="n">
        <v>11024</v>
      </c>
      <c r="BT127" s="98" t="n">
        <f aca="false">BS127-BR127</f>
        <v>11024</v>
      </c>
      <c r="BU127" s="78" t="n">
        <v>4.2</v>
      </c>
      <c r="BV127" s="169" t="n">
        <f aca="false">BH127+BI127</f>
        <v>0</v>
      </c>
    </row>
    <row r="128" customFormat="false" ht="13.8" hidden="false" customHeight="false" outlineLevel="0" collapsed="false">
      <c r="A128" s="54"/>
      <c r="B128" s="55" t="n">
        <v>43588</v>
      </c>
      <c r="C128" s="56" t="n">
        <v>87</v>
      </c>
      <c r="D128" s="57" t="n">
        <v>0.4</v>
      </c>
      <c r="E128" s="58" t="n">
        <v>63</v>
      </c>
      <c r="F128" s="59" t="n">
        <v>99</v>
      </c>
      <c r="G128" s="59" t="n">
        <v>74</v>
      </c>
      <c r="H128" s="60" t="n">
        <v>0</v>
      </c>
      <c r="I128" s="60" t="n">
        <v>0</v>
      </c>
      <c r="J128" s="60" t="n">
        <v>0</v>
      </c>
      <c r="K128" s="60" t="n">
        <v>0</v>
      </c>
      <c r="L128" s="61" t="n">
        <v>24</v>
      </c>
      <c r="M128" s="61" t="n">
        <v>0</v>
      </c>
      <c r="N128" s="61" t="n">
        <v>24</v>
      </c>
      <c r="O128" s="61" t="n">
        <v>0</v>
      </c>
      <c r="P128" s="61" t="n">
        <v>0</v>
      </c>
      <c r="Q128" s="61" t="n">
        <v>0</v>
      </c>
      <c r="R128" s="61" t="n">
        <v>3526</v>
      </c>
      <c r="S128" s="62" t="n">
        <v>3470</v>
      </c>
      <c r="T128" s="62" t="n">
        <v>0</v>
      </c>
      <c r="U128" s="63" t="n">
        <v>0</v>
      </c>
      <c r="V128" s="63" t="n">
        <v>0</v>
      </c>
      <c r="W128" s="60" t="n">
        <v>42</v>
      </c>
      <c r="X128" s="60" t="n">
        <v>0</v>
      </c>
      <c r="Y128" s="60" t="n">
        <v>43</v>
      </c>
      <c r="Z128" s="60" t="n">
        <v>0</v>
      </c>
      <c r="AA128" s="60" t="n">
        <v>60</v>
      </c>
      <c r="AB128" s="59" t="n">
        <v>0</v>
      </c>
      <c r="AC128" s="64" t="n">
        <f aca="false">(V128-U128)+AZ128</f>
        <v>17</v>
      </c>
      <c r="AD128" s="65" t="n">
        <f aca="false">U128-T128</f>
        <v>0</v>
      </c>
      <c r="AE128" s="59" t="n">
        <v>0</v>
      </c>
      <c r="AF128" s="66" t="str">
        <f aca="false">IF(AE128&gt;0, V128/(AE128*24),"no data")</f>
        <v>no data</v>
      </c>
      <c r="AG128" s="67" t="n">
        <f aca="false">IF(R128&gt;0,R128/24,"no data")</f>
        <v>146.916666666667</v>
      </c>
      <c r="AH128" s="66" t="str">
        <f aca="false">IF(U128&gt;0,(U128/R128),"no data")</f>
        <v>no data</v>
      </c>
      <c r="AI128" s="68" t="n">
        <f aca="false">(1440-((W128*X128)+(Y128*Z128)+(AA128*AB128))/(W128+Y128+AA128))/1440</f>
        <v>1</v>
      </c>
      <c r="AJ128" s="69" t="str">
        <f aca="false">IF(U128&gt;0,(1440-((X128*W128+AT128*AU128)+(Z128*Y128+AV128*AW128)+(AA128*AB128+AX128*AY128))/(W128+Y128+AA128))/1440,"no data")</f>
        <v>no data</v>
      </c>
      <c r="AK128" s="91" t="n">
        <v>0</v>
      </c>
      <c r="AL128" s="96" t="n">
        <v>0</v>
      </c>
      <c r="AM128" s="58" t="n">
        <f aca="false">AK128*AL128</f>
        <v>0</v>
      </c>
      <c r="AN128" s="91" t="n">
        <v>0</v>
      </c>
      <c r="AO128" s="166" t="n">
        <v>0</v>
      </c>
      <c r="AP128" s="73" t="n">
        <f aca="false">AN128*AO128</f>
        <v>0</v>
      </c>
      <c r="AQ128" s="94" t="str">
        <f aca="false">IF(U128&gt;0,((((AK128*AL128)+(AN128*AO128))/(U128*1000))*1000000),"no data")</f>
        <v>no data</v>
      </c>
      <c r="AR128" s="75" t="n">
        <f aca="false">S128/24</f>
        <v>144.583333333333</v>
      </c>
      <c r="AS128" s="34"/>
      <c r="AT128" s="59" t="n">
        <v>0</v>
      </c>
      <c r="AU128" s="76" t="n">
        <v>0</v>
      </c>
      <c r="AV128" s="76" t="n">
        <v>0</v>
      </c>
      <c r="AW128" s="59" t="n">
        <v>0</v>
      </c>
      <c r="AX128" s="76" t="n">
        <v>0</v>
      </c>
      <c r="AY128" s="59" t="n">
        <v>0</v>
      </c>
      <c r="AZ128" s="59" t="n">
        <v>17</v>
      </c>
      <c r="BB128" s="77" t="n">
        <v>0</v>
      </c>
      <c r="BC128" s="77" t="n">
        <v>0</v>
      </c>
      <c r="BD128" s="77" t="n">
        <v>0</v>
      </c>
      <c r="BE128" s="77" t="n">
        <f aca="false">BC128-BB128</f>
        <v>0</v>
      </c>
      <c r="BF128" s="77" t="str">
        <f aca="false">AQ128</f>
        <v>no data</v>
      </c>
      <c r="BG128" s="159" t="n">
        <v>0</v>
      </c>
      <c r="BH128" s="79" t="n">
        <v>0</v>
      </c>
      <c r="BI128" s="80" t="n">
        <v>0</v>
      </c>
      <c r="BJ128" s="82" t="n">
        <v>0</v>
      </c>
      <c r="BK128" s="81" t="n">
        <v>0</v>
      </c>
      <c r="BL128" s="81" t="n">
        <v>0</v>
      </c>
      <c r="BM128" s="81" t="n">
        <v>50.11</v>
      </c>
      <c r="BN128" s="99" t="n">
        <v>0</v>
      </c>
      <c r="BO128" s="81" t="n">
        <v>0</v>
      </c>
      <c r="BP128" s="81" t="n">
        <v>0</v>
      </c>
      <c r="BQ128" s="84" t="n">
        <f aca="false">BO128-BP128</f>
        <v>0</v>
      </c>
      <c r="BR128" s="77" t="n">
        <v>0</v>
      </c>
      <c r="BS128" s="77" t="n">
        <v>0</v>
      </c>
      <c r="BT128" s="98" t="n">
        <f aca="false">BS128-BR128</f>
        <v>0</v>
      </c>
      <c r="BU128" s="78" t="n">
        <v>0</v>
      </c>
      <c r="BV128" s="169" t="n">
        <f aca="false">BH128+BI128</f>
        <v>0</v>
      </c>
    </row>
    <row r="129" customFormat="false" ht="13.8" hidden="false" customHeight="false" outlineLevel="0" collapsed="false">
      <c r="A129" s="54"/>
      <c r="B129" s="55" t="n">
        <v>43589</v>
      </c>
      <c r="C129" s="56" t="n">
        <v>90.3</v>
      </c>
      <c r="D129" s="57" t="n">
        <v>0.381</v>
      </c>
      <c r="E129" s="58" t="n">
        <v>64.1</v>
      </c>
      <c r="F129" s="59" t="n">
        <v>102</v>
      </c>
      <c r="G129" s="59" t="n">
        <v>77</v>
      </c>
      <c r="H129" s="60" t="n">
        <v>0</v>
      </c>
      <c r="I129" s="60" t="n">
        <v>0</v>
      </c>
      <c r="J129" s="60" t="n">
        <v>0</v>
      </c>
      <c r="K129" s="60" t="n">
        <v>0</v>
      </c>
      <c r="L129" s="61" t="n">
        <v>24</v>
      </c>
      <c r="M129" s="61" t="n">
        <v>0</v>
      </c>
      <c r="N129" s="61" t="n">
        <v>24</v>
      </c>
      <c r="O129" s="61" t="n">
        <v>0</v>
      </c>
      <c r="P129" s="61" t="n">
        <v>0</v>
      </c>
      <c r="Q129" s="61" t="n">
        <v>0</v>
      </c>
      <c r="R129" s="61" t="n">
        <v>3496</v>
      </c>
      <c r="S129" s="62" t="n">
        <v>3466</v>
      </c>
      <c r="T129" s="62" t="n">
        <v>0</v>
      </c>
      <c r="U129" s="63" t="n">
        <v>0</v>
      </c>
      <c r="V129" s="63" t="n">
        <v>0</v>
      </c>
      <c r="W129" s="60" t="n">
        <v>42</v>
      </c>
      <c r="X129" s="60" t="n">
        <v>0</v>
      </c>
      <c r="Y129" s="60" t="n">
        <v>43</v>
      </c>
      <c r="Z129" s="60" t="n">
        <v>0</v>
      </c>
      <c r="AA129" s="60" t="n">
        <v>60</v>
      </c>
      <c r="AB129" s="59" t="n">
        <v>0</v>
      </c>
      <c r="AC129" s="64" t="n">
        <v>14</v>
      </c>
      <c r="AD129" s="65" t="n">
        <f aca="false">U129-T129</f>
        <v>0</v>
      </c>
      <c r="AE129" s="59" t="n">
        <v>0</v>
      </c>
      <c r="AF129" s="66" t="str">
        <f aca="false">IF(AE129&gt;0, V129/(AE129*24),"no data")</f>
        <v>no data</v>
      </c>
      <c r="AG129" s="67" t="n">
        <f aca="false">IF(R129&gt;0,R129/24,"no data")</f>
        <v>145.666666666667</v>
      </c>
      <c r="AH129" s="66" t="str">
        <f aca="false">IF(U129&gt;0,(U129/R129),"no data")</f>
        <v>no data</v>
      </c>
      <c r="AI129" s="68" t="n">
        <f aca="false">(1440-((W129*X129)+(Y129*Z129)+(AA129*AB129))/(W129+Y129+AA129))/1440</f>
        <v>1</v>
      </c>
      <c r="AJ129" s="69" t="str">
        <f aca="false">IF(U129&gt;0,(1440-((X129*W129+AT129*AU129)+(Z129*Y129+AV129*AW129)+(AA129*AB129+AX129*AY129))/(W129+Y129+AA129))/1440,"no data")</f>
        <v>no data</v>
      </c>
      <c r="AK129" s="91" t="n">
        <v>0</v>
      </c>
      <c r="AL129" s="96" t="n">
        <v>0</v>
      </c>
      <c r="AM129" s="58" t="n">
        <f aca="false">AK129*AL129</f>
        <v>0</v>
      </c>
      <c r="AN129" s="91" t="n">
        <v>0</v>
      </c>
      <c r="AO129" s="166" t="n">
        <v>0</v>
      </c>
      <c r="AP129" s="73" t="n">
        <f aca="false">AN129*AO129</f>
        <v>0</v>
      </c>
      <c r="AQ129" s="94" t="str">
        <f aca="false">IF(U129&gt;0,((((AK129*AL129)+(AN129*AO129))/(U129*1000))*1000000),"no data")</f>
        <v>no data</v>
      </c>
      <c r="AR129" s="75" t="n">
        <f aca="false">S129/24</f>
        <v>144.416666666667</v>
      </c>
      <c r="AS129" s="34"/>
      <c r="AT129" s="59" t="n">
        <v>0</v>
      </c>
      <c r="AU129" s="76" t="n">
        <v>0</v>
      </c>
      <c r="AV129" s="76" t="n">
        <v>0</v>
      </c>
      <c r="AW129" s="59" t="n">
        <v>0</v>
      </c>
      <c r="AX129" s="76" t="n">
        <v>0</v>
      </c>
      <c r="AY129" s="59" t="n">
        <v>0</v>
      </c>
      <c r="AZ129" s="59" t="n">
        <v>14</v>
      </c>
      <c r="BB129" s="77" t="n">
        <v>0</v>
      </c>
      <c r="BC129" s="77" t="n">
        <v>0</v>
      </c>
      <c r="BD129" s="77" t="n">
        <v>0</v>
      </c>
      <c r="BE129" s="77" t="n">
        <f aca="false">BC129-BB129</f>
        <v>0</v>
      </c>
      <c r="BF129" s="77" t="str">
        <f aca="false">AQ129</f>
        <v>no data</v>
      </c>
      <c r="BG129" s="159" t="n">
        <v>0</v>
      </c>
      <c r="BH129" s="79" t="n">
        <v>0</v>
      </c>
      <c r="BI129" s="80" t="n">
        <v>0</v>
      </c>
      <c r="BJ129" s="82" t="n">
        <v>0</v>
      </c>
      <c r="BK129" s="82" t="n">
        <v>0</v>
      </c>
      <c r="BL129" s="82" t="n">
        <v>0</v>
      </c>
      <c r="BM129" s="81" t="n">
        <v>50.05</v>
      </c>
      <c r="BN129" s="83" t="n">
        <v>0</v>
      </c>
      <c r="BO129" s="78" t="n">
        <v>0</v>
      </c>
      <c r="BP129" s="78" t="n">
        <v>0</v>
      </c>
      <c r="BQ129" s="84" t="n">
        <f aca="false">BO129-BP129</f>
        <v>0</v>
      </c>
      <c r="BR129" s="77" t="n">
        <v>0</v>
      </c>
      <c r="BS129" s="77" t="n">
        <v>0</v>
      </c>
      <c r="BT129" s="98" t="n">
        <f aca="false">BS129-BR129</f>
        <v>0</v>
      </c>
      <c r="BU129" s="78" t="n">
        <v>0</v>
      </c>
      <c r="BV129" s="169" t="n">
        <f aca="false">BH129+BI129</f>
        <v>0</v>
      </c>
    </row>
    <row r="130" customFormat="false" ht="13.8" hidden="false" customHeight="false" outlineLevel="0" collapsed="false">
      <c r="A130" s="54"/>
      <c r="B130" s="55" t="n">
        <v>43590</v>
      </c>
      <c r="C130" s="56" t="n">
        <v>91.5</v>
      </c>
      <c r="D130" s="57" t="n">
        <v>0.337</v>
      </c>
      <c r="E130" s="58" t="n">
        <v>62.8</v>
      </c>
      <c r="F130" s="59" t="n">
        <v>107</v>
      </c>
      <c r="G130" s="59" t="n">
        <v>76</v>
      </c>
      <c r="H130" s="60" t="n">
        <v>0</v>
      </c>
      <c r="I130" s="60" t="n">
        <v>0</v>
      </c>
      <c r="J130" s="60" t="n">
        <v>0</v>
      </c>
      <c r="K130" s="60" t="n">
        <v>0</v>
      </c>
      <c r="L130" s="61" t="n">
        <v>24</v>
      </c>
      <c r="M130" s="61" t="n">
        <v>0</v>
      </c>
      <c r="N130" s="61" t="n">
        <v>24</v>
      </c>
      <c r="O130" s="61" t="n">
        <v>0</v>
      </c>
      <c r="P130" s="61" t="n">
        <v>0</v>
      </c>
      <c r="Q130" s="61" t="n">
        <v>0</v>
      </c>
      <c r="R130" s="61" t="n">
        <v>3486</v>
      </c>
      <c r="S130" s="62" t="n">
        <v>3452</v>
      </c>
      <c r="T130" s="62" t="n">
        <v>0</v>
      </c>
      <c r="U130" s="63" t="n">
        <v>0</v>
      </c>
      <c r="V130" s="63" t="n">
        <v>0</v>
      </c>
      <c r="W130" s="60" t="n">
        <v>42</v>
      </c>
      <c r="X130" s="60" t="n">
        <v>0</v>
      </c>
      <c r="Y130" s="60" t="n">
        <v>43</v>
      </c>
      <c r="Z130" s="60" t="n">
        <v>0</v>
      </c>
      <c r="AA130" s="60" t="n">
        <v>60</v>
      </c>
      <c r="AB130" s="59" t="n">
        <v>0</v>
      </c>
      <c r="AC130" s="64" t="n">
        <v>12</v>
      </c>
      <c r="AD130" s="65" t="n">
        <f aca="false">U130-T130</f>
        <v>0</v>
      </c>
      <c r="AE130" s="59" t="n">
        <v>0</v>
      </c>
      <c r="AF130" s="66" t="str">
        <f aca="false">IF(AE130&gt;0, V130/(AE130*24),"no data")</f>
        <v>no data</v>
      </c>
      <c r="AG130" s="67" t="n">
        <f aca="false">IF(R130&gt;0,R130/24,"no data")</f>
        <v>145.25</v>
      </c>
      <c r="AH130" s="66" t="str">
        <f aca="false">IF(U130&gt;0,(U130/R130),"no data")</f>
        <v>no data</v>
      </c>
      <c r="AI130" s="68" t="n">
        <f aca="false">(1440-((W130*X130)+(Y130*Z130)+(AA130*AB130))/(W130+Y130+AA130))/1440</f>
        <v>1</v>
      </c>
      <c r="AJ130" s="69" t="str">
        <f aca="false">IF(U130&gt;0,(1440-((X130*W130+AT130*AU130)+(Z130*Y130+AV130*AW130)+(AA130*AB130+AX130*AY130))/(W130+Y130+AA130))/1440,"no data")</f>
        <v>no data</v>
      </c>
      <c r="AK130" s="91" t="n">
        <v>0</v>
      </c>
      <c r="AL130" s="96" t="n">
        <v>0</v>
      </c>
      <c r="AM130" s="58" t="n">
        <f aca="false">AK130*AL130</f>
        <v>0</v>
      </c>
      <c r="AN130" s="91" t="n">
        <v>0</v>
      </c>
      <c r="AO130" s="166" t="n">
        <v>0</v>
      </c>
      <c r="AP130" s="73" t="n">
        <f aca="false">AN130*AO130</f>
        <v>0</v>
      </c>
      <c r="AQ130" s="94" t="str">
        <f aca="false">IF(U130&gt;0,((((AK130*AL130)+(AN130*AO130))/(U130*1000))*1000000),"no data")</f>
        <v>no data</v>
      </c>
      <c r="AR130" s="75" t="n">
        <f aca="false">S130/24</f>
        <v>143.833333333333</v>
      </c>
      <c r="AS130" s="34"/>
      <c r="AT130" s="59" t="n">
        <v>0</v>
      </c>
      <c r="AU130" s="76" t="n">
        <v>0</v>
      </c>
      <c r="AV130" s="76" t="n">
        <v>0</v>
      </c>
      <c r="AW130" s="59" t="n">
        <v>0</v>
      </c>
      <c r="AX130" s="76" t="n">
        <v>0</v>
      </c>
      <c r="AY130" s="59" t="n">
        <v>0</v>
      </c>
      <c r="AZ130" s="59" t="n">
        <v>12</v>
      </c>
      <c r="BB130" s="77" t="n">
        <v>0</v>
      </c>
      <c r="BC130" s="77" t="n">
        <v>0</v>
      </c>
      <c r="BD130" s="77" t="n">
        <v>0</v>
      </c>
      <c r="BE130" s="77" t="n">
        <f aca="false">BC130-BB130</f>
        <v>0</v>
      </c>
      <c r="BF130" s="77" t="str">
        <f aca="false">AQ130</f>
        <v>no data</v>
      </c>
      <c r="BG130" s="159" t="n">
        <v>0</v>
      </c>
      <c r="BH130" s="79" t="n">
        <v>0</v>
      </c>
      <c r="BI130" s="80" t="n">
        <v>0</v>
      </c>
      <c r="BJ130" s="82" t="n">
        <v>0</v>
      </c>
      <c r="BK130" s="82" t="n">
        <v>0</v>
      </c>
      <c r="BL130" s="82" t="n">
        <v>0</v>
      </c>
      <c r="BM130" s="81" t="n">
        <v>50.05</v>
      </c>
      <c r="BN130" s="83" t="n">
        <v>0</v>
      </c>
      <c r="BO130" s="78" t="n">
        <v>0</v>
      </c>
      <c r="BP130" s="78" t="n">
        <v>0</v>
      </c>
      <c r="BQ130" s="84" t="n">
        <f aca="false">BO130-BP130</f>
        <v>0</v>
      </c>
      <c r="BR130" s="77" t="n">
        <v>0</v>
      </c>
      <c r="BS130" s="77" t="n">
        <v>0</v>
      </c>
      <c r="BT130" s="98" t="n">
        <f aca="false">BS130-BR130</f>
        <v>0</v>
      </c>
      <c r="BU130" s="77" t="n">
        <v>0</v>
      </c>
      <c r="BV130" s="169" t="n">
        <f aca="false">BH130+BI130</f>
        <v>0</v>
      </c>
    </row>
    <row r="131" customFormat="false" ht="13.8" hidden="false" customHeight="false" outlineLevel="0" collapsed="false">
      <c r="A131" s="54"/>
      <c r="B131" s="55" t="n">
        <v>43591</v>
      </c>
      <c r="C131" s="56" t="n">
        <v>93</v>
      </c>
      <c r="D131" s="57" t="n">
        <v>0.323</v>
      </c>
      <c r="E131" s="58" t="n">
        <v>63</v>
      </c>
      <c r="F131" s="59" t="n">
        <v>108</v>
      </c>
      <c r="G131" s="59" t="n">
        <v>78</v>
      </c>
      <c r="H131" s="60" t="n">
        <v>11</v>
      </c>
      <c r="I131" s="60" t="n">
        <v>2</v>
      </c>
      <c r="J131" s="60" t="n">
        <v>12</v>
      </c>
      <c r="K131" s="60" t="n">
        <v>21</v>
      </c>
      <c r="L131" s="61" t="n">
        <v>12</v>
      </c>
      <c r="M131" s="61" t="n">
        <v>16</v>
      </c>
      <c r="N131" s="61" t="n">
        <v>10</v>
      </c>
      <c r="O131" s="61" t="n">
        <v>6</v>
      </c>
      <c r="P131" s="61" t="n">
        <v>10</v>
      </c>
      <c r="Q131" s="61" t="n">
        <v>45</v>
      </c>
      <c r="R131" s="61" t="n">
        <v>3465</v>
      </c>
      <c r="S131" s="62" t="n">
        <v>3463</v>
      </c>
      <c r="T131" s="62" t="n">
        <v>1686</v>
      </c>
      <c r="U131" s="63" t="n">
        <v>1692</v>
      </c>
      <c r="V131" s="63" t="n">
        <v>1752</v>
      </c>
      <c r="W131" s="60" t="n">
        <v>42</v>
      </c>
      <c r="X131" s="60" t="n">
        <v>0</v>
      </c>
      <c r="Y131" s="60" t="n">
        <v>43</v>
      </c>
      <c r="Z131" s="60" t="n">
        <v>0</v>
      </c>
      <c r="AA131" s="60" t="n">
        <v>62</v>
      </c>
      <c r="AB131" s="59" t="n">
        <v>0</v>
      </c>
      <c r="AC131" s="64" t="n">
        <f aca="false">(V131-U131)+AZ131</f>
        <v>66</v>
      </c>
      <c r="AD131" s="65" t="n">
        <f aca="false">U131-T131</f>
        <v>6</v>
      </c>
      <c r="AE131" s="59" t="n">
        <v>150</v>
      </c>
      <c r="AF131" s="66" t="n">
        <f aca="false">IF(AE131&gt;0, V131/(AE131*24),"no data")</f>
        <v>0.486666666666667</v>
      </c>
      <c r="AG131" s="67" t="n">
        <f aca="false">IF(R131&gt;0,R131/24,"no data")</f>
        <v>144.375</v>
      </c>
      <c r="AH131" s="66" t="n">
        <f aca="false">IF(U131&gt;0,(U131/R131),"no data")</f>
        <v>0.488311688311688</v>
      </c>
      <c r="AI131" s="68" t="n">
        <f aca="false">(1440-((W131*X131)+(Y131*Z131)+(AA131*AB131))/(W131+Y131+AA131))/1440</f>
        <v>1</v>
      </c>
      <c r="AJ131" s="69" t="n">
        <f aca="false">IF(U131&gt;0,(1440-((X131*W131+AT131*AU131)+(Z131*Y131+AV131*AW131)+(AA131*AB131+AX131*AY131))/(W131+Y131+AA131))/1440,"no data")</f>
        <v>0.976488095238095</v>
      </c>
      <c r="AK131" s="91" t="n">
        <v>4.202</v>
      </c>
      <c r="AL131" s="96" t="n">
        <v>133.25</v>
      </c>
      <c r="AM131" s="58" t="n">
        <f aca="false">AK131*AL131</f>
        <v>559.9165</v>
      </c>
      <c r="AN131" s="91" t="n">
        <v>14.83662988</v>
      </c>
      <c r="AO131" s="166" t="n">
        <v>999.230288812731</v>
      </c>
      <c r="AP131" s="73" t="n">
        <f aca="false">AN131*AO131</f>
        <v>14825.20996</v>
      </c>
      <c r="AQ131" s="94" t="n">
        <f aca="false">IF(U131&gt;0,((((AK131*AL131)+(AN131*AO131))/(U131*1000))*1000000),"no data")</f>
        <v>9092.86433806147</v>
      </c>
      <c r="AR131" s="75" t="n">
        <f aca="false">S131/24</f>
        <v>144.291666666667</v>
      </c>
      <c r="AS131" s="34"/>
      <c r="AT131" s="59" t="n">
        <v>23</v>
      </c>
      <c r="AU131" s="76" t="n">
        <v>42</v>
      </c>
      <c r="AV131" s="76" t="n">
        <v>19</v>
      </c>
      <c r="AW131" s="59" t="n">
        <v>93</v>
      </c>
      <c r="AX131" s="76" t="n">
        <v>34</v>
      </c>
      <c r="AY131" s="59" t="n">
        <v>66</v>
      </c>
      <c r="AZ131" s="59" t="n">
        <v>6</v>
      </c>
      <c r="BB131" s="77" t="n">
        <v>477</v>
      </c>
      <c r="BC131" s="77" t="n">
        <v>566</v>
      </c>
      <c r="BD131" s="77" t="n">
        <v>709</v>
      </c>
      <c r="BE131" s="77" t="n">
        <f aca="false">BC131-BB131</f>
        <v>89</v>
      </c>
      <c r="BF131" s="77" t="n">
        <f aca="false">AQ131</f>
        <v>9092.86433806147</v>
      </c>
      <c r="BG131" s="159" t="n">
        <f aca="false">BD131/24</f>
        <v>29.5416666666667</v>
      </c>
      <c r="BH131" s="79" t="n">
        <v>1.187</v>
      </c>
      <c r="BI131" s="80" t="n">
        <v>1.29</v>
      </c>
      <c r="BJ131" s="82" t="n">
        <v>11.6</v>
      </c>
      <c r="BK131" s="82" t="n">
        <v>12.14</v>
      </c>
      <c r="BL131" s="82" t="n">
        <v>0.81</v>
      </c>
      <c r="BM131" s="81" t="n">
        <v>50.06</v>
      </c>
      <c r="BN131" s="83" t="n">
        <v>0.9376</v>
      </c>
      <c r="BO131" s="78" t="n">
        <v>87.24</v>
      </c>
      <c r="BP131" s="78" t="n">
        <v>86.62</v>
      </c>
      <c r="BQ131" s="84" t="n">
        <f aca="false">BO131-BP131</f>
        <v>0.61999999999999</v>
      </c>
      <c r="BR131" s="77" t="n">
        <v>11237</v>
      </c>
      <c r="BS131" s="77" t="n">
        <v>11487</v>
      </c>
      <c r="BT131" s="98" t="n">
        <f aca="false">BS131-BR131</f>
        <v>250</v>
      </c>
      <c r="BU131" s="161" t="n">
        <v>8.55</v>
      </c>
      <c r="BV131" s="169" t="n">
        <f aca="false">BH131+BI131</f>
        <v>2.477</v>
      </c>
    </row>
    <row r="132" customFormat="false" ht="13.8" hidden="false" customHeight="false" outlineLevel="0" collapsed="false">
      <c r="A132" s="101" t="s">
        <v>103</v>
      </c>
      <c r="B132" s="102" t="n">
        <v>43592</v>
      </c>
      <c r="C132" s="103" t="n">
        <v>93.4</v>
      </c>
      <c r="D132" s="104" t="n">
        <v>0.327</v>
      </c>
      <c r="E132" s="105" t="n">
        <v>65.6</v>
      </c>
      <c r="F132" s="106" t="n">
        <v>109</v>
      </c>
      <c r="G132" s="106" t="n">
        <v>77</v>
      </c>
      <c r="H132" s="107" t="n">
        <v>24</v>
      </c>
      <c r="I132" s="107" t="n">
        <v>0</v>
      </c>
      <c r="J132" s="107" t="n">
        <v>24</v>
      </c>
      <c r="K132" s="107" t="n">
        <v>0</v>
      </c>
      <c r="L132" s="108" t="n">
        <v>0</v>
      </c>
      <c r="M132" s="108" t="n">
        <v>0</v>
      </c>
      <c r="N132" s="108" t="n">
        <v>0</v>
      </c>
      <c r="O132" s="108" t="n">
        <v>0</v>
      </c>
      <c r="P132" s="108" t="n">
        <v>24</v>
      </c>
      <c r="Q132" s="108" t="n">
        <v>0</v>
      </c>
      <c r="R132" s="109" t="n">
        <v>3464</v>
      </c>
      <c r="S132" s="110" t="n">
        <v>3476.5</v>
      </c>
      <c r="T132" s="110" t="n">
        <v>3476.5</v>
      </c>
      <c r="U132" s="111" t="n">
        <v>3445</v>
      </c>
      <c r="V132" s="111" t="n">
        <v>3545</v>
      </c>
      <c r="W132" s="106" t="n">
        <v>43</v>
      </c>
      <c r="X132" s="106" t="n">
        <v>0</v>
      </c>
      <c r="Y132" s="106" t="n">
        <v>43</v>
      </c>
      <c r="Z132" s="106" t="n">
        <v>0</v>
      </c>
      <c r="AA132" s="106" t="n">
        <v>62</v>
      </c>
      <c r="AB132" s="106" t="n">
        <v>0</v>
      </c>
      <c r="AC132" s="112" t="n">
        <v>9</v>
      </c>
      <c r="AD132" s="113" t="n">
        <f aca="false">U132-T132</f>
        <v>-31.5</v>
      </c>
      <c r="AE132" s="106" t="n">
        <v>154</v>
      </c>
      <c r="AF132" s="114" t="n">
        <f aca="false">IF(AE132&gt;0, V132/(AE132*24),"no data")</f>
        <v>0.959145021645022</v>
      </c>
      <c r="AG132" s="115" t="n">
        <f aca="false">IF(R132&gt;0,R132/24,"no data")</f>
        <v>144.333333333333</v>
      </c>
      <c r="AH132" s="114" t="n">
        <f aca="false">IF(U132&gt;0,(U132/R132),"no data")</f>
        <v>0.994515011547344</v>
      </c>
      <c r="AI132" s="116" t="n">
        <f aca="false">(1440-((W132*X132)+(Y132*Z132)+(AA132*AB132))/(W132+Y132+AA132))/1440</f>
        <v>1</v>
      </c>
      <c r="AJ132" s="117" t="n">
        <f aca="false">IF(U132&gt;0,(1440-((X132*W132+AT132*AU132)+(Z132*Y132+AV132*AW132)+(AA132*AB132+AX132*AY132))/(W132+Y132+AA132))/1440,"no data")</f>
        <v>1</v>
      </c>
      <c r="AK132" s="91" t="n">
        <v>7.909</v>
      </c>
      <c r="AL132" s="96" t="n">
        <v>137.99</v>
      </c>
      <c r="AM132" s="105" t="n">
        <f aca="false">AK132*AL132</f>
        <v>1091.36291</v>
      </c>
      <c r="AN132" s="91" t="n">
        <v>28.96831054</v>
      </c>
      <c r="AO132" s="166" t="n">
        <v>998.954676906056</v>
      </c>
      <c r="AP132" s="121" t="n">
        <f aca="false">AN132*AO132</f>
        <v>28938.029296</v>
      </c>
      <c r="AQ132" s="122" t="n">
        <f aca="false">IF(U132&gt;0,((((AK132*AL132)+(AN132*AO132))/(U132*1000))*1000000),"no data")</f>
        <v>8716.804704209</v>
      </c>
      <c r="AR132" s="123" t="n">
        <f aca="false">S132/24</f>
        <v>144.854166666667</v>
      </c>
      <c r="AS132" s="34"/>
      <c r="AT132" s="124" t="n">
        <v>0</v>
      </c>
      <c r="AU132" s="106" t="n">
        <v>0</v>
      </c>
      <c r="AV132" s="125" t="n">
        <v>0</v>
      </c>
      <c r="AW132" s="125" t="n">
        <v>0</v>
      </c>
      <c r="AX132" s="106" t="n">
        <v>0</v>
      </c>
      <c r="AY132" s="125" t="n">
        <v>0</v>
      </c>
      <c r="AZ132" s="106" t="n">
        <v>0</v>
      </c>
      <c r="BB132" s="106" t="n">
        <v>1024</v>
      </c>
      <c r="BC132" s="106" t="n">
        <v>1036</v>
      </c>
      <c r="BD132" s="106" t="n">
        <v>1485</v>
      </c>
      <c r="BE132" s="126" t="n">
        <f aca="false">BC132-BB132</f>
        <v>12</v>
      </c>
      <c r="BF132" s="127" t="n">
        <f aca="false">AQ132</f>
        <v>8716.804704209</v>
      </c>
      <c r="BG132" s="128" t="n">
        <f aca="false">BD132/24</f>
        <v>61.875</v>
      </c>
      <c r="BH132" s="129" t="n">
        <v>2.326</v>
      </c>
      <c r="BI132" s="130" t="n">
        <v>2.276</v>
      </c>
      <c r="BJ132" s="126" t="n">
        <v>24.38</v>
      </c>
      <c r="BK132" s="126" t="n">
        <v>21.62</v>
      </c>
      <c r="BL132" s="126" t="n">
        <v>20.06</v>
      </c>
      <c r="BM132" s="128" t="n">
        <v>50.09</v>
      </c>
      <c r="BN132" s="131" t="n">
        <v>0.9355</v>
      </c>
      <c r="BO132" s="128" t="n">
        <v>87.15</v>
      </c>
      <c r="BP132" s="128" t="n">
        <v>86.65</v>
      </c>
      <c r="BQ132" s="84" t="n">
        <f aca="false">BO132-BP132</f>
        <v>0.5</v>
      </c>
      <c r="BR132" s="126" t="n">
        <v>11178</v>
      </c>
      <c r="BS132" s="126" t="n">
        <v>11436</v>
      </c>
      <c r="BT132" s="98" t="n">
        <f aca="false">BS132-BR132</f>
        <v>258</v>
      </c>
      <c r="BU132" s="128" t="n">
        <v>0</v>
      </c>
      <c r="BV132" s="169" t="n">
        <f aca="false">BH132+BI132</f>
        <v>4.602</v>
      </c>
    </row>
    <row r="133" customFormat="false" ht="13.8" hidden="false" customHeight="false" outlineLevel="0" collapsed="false">
      <c r="A133" s="101"/>
      <c r="B133" s="102" t="n">
        <v>43593</v>
      </c>
      <c r="C133" s="103" t="n">
        <v>93.6</v>
      </c>
      <c r="D133" s="132" t="n">
        <v>0.374</v>
      </c>
      <c r="E133" s="105" t="n">
        <v>66.2</v>
      </c>
      <c r="F133" s="106" t="n">
        <v>107</v>
      </c>
      <c r="G133" s="106" t="n">
        <v>78</v>
      </c>
      <c r="H133" s="107" t="n">
        <v>24</v>
      </c>
      <c r="I133" s="107" t="n">
        <v>0</v>
      </c>
      <c r="J133" s="107" t="n">
        <v>24</v>
      </c>
      <c r="K133" s="107" t="n">
        <v>0</v>
      </c>
      <c r="L133" s="108" t="n">
        <v>0</v>
      </c>
      <c r="M133" s="108" t="n">
        <v>0</v>
      </c>
      <c r="N133" s="108" t="n">
        <v>0</v>
      </c>
      <c r="O133" s="108" t="n">
        <v>0</v>
      </c>
      <c r="P133" s="108" t="n">
        <v>20</v>
      </c>
      <c r="Q133" s="108" t="n">
        <v>56</v>
      </c>
      <c r="R133" s="109" t="n">
        <v>3462</v>
      </c>
      <c r="S133" s="110" t="n">
        <v>3398</v>
      </c>
      <c r="T133" s="110" t="n">
        <v>3360</v>
      </c>
      <c r="U133" s="111" t="n">
        <v>3286</v>
      </c>
      <c r="V133" s="111" t="n">
        <v>3392</v>
      </c>
      <c r="W133" s="106" t="n">
        <v>42</v>
      </c>
      <c r="X133" s="106" t="n">
        <v>0</v>
      </c>
      <c r="Y133" s="106" t="n">
        <v>42</v>
      </c>
      <c r="Z133" s="106" t="n">
        <v>0</v>
      </c>
      <c r="AA133" s="106" t="n">
        <v>60</v>
      </c>
      <c r="AB133" s="106" t="n">
        <v>0</v>
      </c>
      <c r="AC133" s="112" t="n">
        <f aca="false">V133-U133</f>
        <v>106</v>
      </c>
      <c r="AD133" s="113" t="n">
        <f aca="false">U133-T133</f>
        <v>-74</v>
      </c>
      <c r="AE133" s="106" t="n">
        <v>146</v>
      </c>
      <c r="AF133" s="114" t="n">
        <f aca="false">IF(AE133&gt;0, V133/(AE133*24),"no data")</f>
        <v>0.968036529680365</v>
      </c>
      <c r="AG133" s="115" t="n">
        <f aca="false">IF(R133&gt;0,R133/24,"no data")</f>
        <v>144.25</v>
      </c>
      <c r="AH133" s="114" t="n">
        <f aca="false">IF(U133&gt;0,(U133/R133),"no data")</f>
        <v>0.949162333911034</v>
      </c>
      <c r="AI133" s="116" t="n">
        <f aca="false">(1440-((W133*X133)+(Y133*Z133)+(AA133*AB133))/(W133+Y133+AA133))/1440</f>
        <v>1</v>
      </c>
      <c r="AJ133" s="117" t="n">
        <f aca="false">IF(U133&gt;0,(1440-((X133*W133+AT133*AU133)+(Z133*Y133+AV133*AW133)+(AA133*AB133+AX133*AY133))/(W133+Y133+AA133))/1440,"no data")</f>
        <v>0.986689814814815</v>
      </c>
      <c r="AK133" s="91" t="n">
        <v>7.835</v>
      </c>
      <c r="AL133" s="96" t="n">
        <v>136.85</v>
      </c>
      <c r="AM133" s="105" t="n">
        <f aca="false">AK133*AL133</f>
        <v>1072.21975</v>
      </c>
      <c r="AN133" s="91" t="n">
        <v>27.66648046</v>
      </c>
      <c r="AO133" s="166" t="n">
        <v>999.624080048236</v>
      </c>
      <c r="AP133" s="121" t="n">
        <f aca="false">AN133*AO133</f>
        <v>27656.080078</v>
      </c>
      <c r="AQ133" s="122" t="n">
        <f aca="false">IF(U133&gt;0,((((AK133*AL133)+(AN133*AO133))/(U133*1000))*1000000),"no data")</f>
        <v>8742.63537066342</v>
      </c>
      <c r="AR133" s="123" t="n">
        <f aca="false">S133/24</f>
        <v>141.583333333333</v>
      </c>
      <c r="AS133" s="34"/>
      <c r="AT133" s="124" t="n">
        <v>0</v>
      </c>
      <c r="AU133" s="106" t="n">
        <v>0</v>
      </c>
      <c r="AV133" s="125" t="n">
        <v>0</v>
      </c>
      <c r="AW133" s="125" t="n">
        <v>0</v>
      </c>
      <c r="AX133" s="106" t="n">
        <v>15</v>
      </c>
      <c r="AY133" s="125" t="n">
        <v>184</v>
      </c>
      <c r="AZ133" s="106" t="n">
        <v>0</v>
      </c>
      <c r="BB133" s="106" t="n">
        <v>1000</v>
      </c>
      <c r="BC133" s="106" t="n">
        <v>1014</v>
      </c>
      <c r="BD133" s="106" t="n">
        <v>1378</v>
      </c>
      <c r="BE133" s="126" t="n">
        <v>0</v>
      </c>
      <c r="BF133" s="127" t="n">
        <f aca="false">AQ133</f>
        <v>8742.63537066342</v>
      </c>
      <c r="BG133" s="128" t="n">
        <f aca="false">BD133/24</f>
        <v>57.4166666666667</v>
      </c>
      <c r="BH133" s="129" t="n">
        <v>1.815</v>
      </c>
      <c r="BI133" s="130" t="n">
        <v>1.861</v>
      </c>
      <c r="BJ133" s="126" t="n">
        <v>24.05</v>
      </c>
      <c r="BK133" s="126" t="n">
        <v>21.38</v>
      </c>
      <c r="BL133" s="126" t="n">
        <v>19.91</v>
      </c>
      <c r="BM133" s="126" t="n">
        <v>50.08</v>
      </c>
      <c r="BN133" s="131" t="n">
        <v>0.9359</v>
      </c>
      <c r="BO133" s="128" t="n">
        <v>87.15</v>
      </c>
      <c r="BP133" s="128" t="n">
        <v>86.85</v>
      </c>
      <c r="BQ133" s="84" t="n">
        <f aca="false">BO133-BP133</f>
        <v>0.300000000000011</v>
      </c>
      <c r="BR133" s="126" t="n">
        <v>11306</v>
      </c>
      <c r="BS133" s="126" t="n">
        <v>11546</v>
      </c>
      <c r="BT133" s="98" t="n">
        <f aca="false">BS133-BR133</f>
        <v>240</v>
      </c>
      <c r="BU133" s="128" t="n">
        <v>4.08</v>
      </c>
      <c r="BV133" s="169" t="n">
        <f aca="false">BH133+BI133</f>
        <v>3.676</v>
      </c>
    </row>
    <row r="134" customFormat="false" ht="13.8" hidden="false" customHeight="false" outlineLevel="0" collapsed="false">
      <c r="A134" s="101"/>
      <c r="B134" s="102" t="n">
        <v>43594</v>
      </c>
      <c r="C134" s="103" t="n">
        <v>94.7</v>
      </c>
      <c r="D134" s="132" t="n">
        <v>0.374</v>
      </c>
      <c r="E134" s="105" t="n">
        <v>67.2</v>
      </c>
      <c r="F134" s="106" t="n">
        <v>107</v>
      </c>
      <c r="G134" s="106" t="n">
        <v>83</v>
      </c>
      <c r="H134" s="107" t="n">
        <v>24</v>
      </c>
      <c r="I134" s="107" t="n">
        <v>0</v>
      </c>
      <c r="J134" s="107" t="n">
        <v>24</v>
      </c>
      <c r="K134" s="107" t="n">
        <v>0</v>
      </c>
      <c r="L134" s="108" t="n">
        <v>0</v>
      </c>
      <c r="M134" s="108" t="n">
        <v>0</v>
      </c>
      <c r="N134" s="108" t="n">
        <v>0</v>
      </c>
      <c r="O134" s="108" t="n">
        <v>0</v>
      </c>
      <c r="P134" s="108" t="n">
        <v>10</v>
      </c>
      <c r="Q134" s="108" t="n">
        <v>59</v>
      </c>
      <c r="R134" s="171" t="n">
        <v>3450</v>
      </c>
      <c r="S134" s="110" t="n">
        <v>3389</v>
      </c>
      <c r="T134" s="110" t="n">
        <v>3149</v>
      </c>
      <c r="U134" s="111" t="n">
        <v>3144</v>
      </c>
      <c r="V134" s="111" t="n">
        <v>3237</v>
      </c>
      <c r="W134" s="106" t="n">
        <v>42</v>
      </c>
      <c r="X134" s="106" t="n">
        <v>0</v>
      </c>
      <c r="Y134" s="106" t="n">
        <v>42</v>
      </c>
      <c r="Z134" s="106" t="n">
        <v>0</v>
      </c>
      <c r="AA134" s="106" t="n">
        <v>60</v>
      </c>
      <c r="AB134" s="106" t="n">
        <v>0</v>
      </c>
      <c r="AC134" s="112" t="n">
        <f aca="false">V134-U134</f>
        <v>93</v>
      </c>
      <c r="AD134" s="113" t="n">
        <f aca="false">U134-T134</f>
        <v>-5</v>
      </c>
      <c r="AE134" s="106" t="n">
        <v>143</v>
      </c>
      <c r="AF134" s="114" t="n">
        <f aca="false">IF(AE134&gt;0, V134/(AE134*24),"no data")</f>
        <v>0.943181818181818</v>
      </c>
      <c r="AG134" s="115" t="n">
        <f aca="false">IF(R134&gt;0,R134/24,"no data")</f>
        <v>143.75</v>
      </c>
      <c r="AH134" s="114" t="n">
        <f aca="false">IF(U134&gt;0,(U134/R134),"no data")</f>
        <v>0.911304347826087</v>
      </c>
      <c r="AI134" s="116" t="n">
        <f aca="false">(1440-((W134*X134)+(Y134*Z134)+(AA134*AB134))/(W134+Y134+AA134))/1440</f>
        <v>1</v>
      </c>
      <c r="AJ134" s="117" t="n">
        <f aca="false">IF(U134&gt;0,(1440-((X134*W134+AT134*AU134)+(Z134*Y134+AV134*AW134)+(AA134*AB134+AX134*AY134))/(W134+Y134+AA134))/1440,"no data")</f>
        <v>0.943504050925926</v>
      </c>
      <c r="AK134" s="91" t="n">
        <v>7.827</v>
      </c>
      <c r="AL134" s="96" t="n">
        <v>133.62</v>
      </c>
      <c r="AM134" s="105" t="n">
        <f aca="false">AK134*AL134</f>
        <v>1045.84374</v>
      </c>
      <c r="AN134" s="91" t="n">
        <v>26.055131</v>
      </c>
      <c r="AO134" s="166" t="n">
        <v>999.996929587497</v>
      </c>
      <c r="AP134" s="121" t="n">
        <f aca="false">AN134*AO134</f>
        <v>26055.051</v>
      </c>
      <c r="AQ134" s="122" t="n">
        <f aca="false">IF(U134&gt;0,((((AK134*AL134)+(AN134*AO134))/(U134*1000))*1000000),"no data")</f>
        <v>8619.87746183206</v>
      </c>
      <c r="AR134" s="123" t="n">
        <f aca="false">S134/24</f>
        <v>141.208333333333</v>
      </c>
      <c r="AS134" s="34"/>
      <c r="AT134" s="133" t="n">
        <v>0</v>
      </c>
      <c r="AU134" s="106" t="n">
        <v>0</v>
      </c>
      <c r="AV134" s="125" t="n">
        <v>0</v>
      </c>
      <c r="AW134" s="125" t="n">
        <v>0</v>
      </c>
      <c r="AX134" s="106" t="n">
        <v>15</v>
      </c>
      <c r="AY134" s="125" t="n">
        <v>781</v>
      </c>
      <c r="AZ134" s="106" t="n">
        <v>0</v>
      </c>
      <c r="BB134" s="106" t="n">
        <v>999</v>
      </c>
      <c r="BC134" s="106" t="n">
        <v>1012</v>
      </c>
      <c r="BD134" s="106" t="n">
        <v>1226</v>
      </c>
      <c r="BE134" s="135" t="n">
        <v>0</v>
      </c>
      <c r="BF134" s="127" t="n">
        <f aca="false">AQ134</f>
        <v>8619.87746183206</v>
      </c>
      <c r="BG134" s="128" t="n">
        <f aca="false">BD134/24</f>
        <v>51.0833333333333</v>
      </c>
      <c r="BH134" s="129" t="n">
        <v>1.025</v>
      </c>
      <c r="BI134" s="130" t="n">
        <v>0.971</v>
      </c>
      <c r="BJ134" s="126" t="n">
        <v>23.94</v>
      </c>
      <c r="BK134" s="126" t="n">
        <v>21.23</v>
      </c>
      <c r="BL134" s="126" t="n">
        <v>19.83</v>
      </c>
      <c r="BM134" s="126" t="n">
        <v>50.09</v>
      </c>
      <c r="BN134" s="131" t="n">
        <v>0.937</v>
      </c>
      <c r="BO134" s="128" t="n">
        <v>87.32</v>
      </c>
      <c r="BP134" s="128" t="n">
        <v>86.95</v>
      </c>
      <c r="BQ134" s="84" t="n">
        <f aca="false">BO134-BP134</f>
        <v>0.36999999999999</v>
      </c>
      <c r="BR134" s="126" t="n">
        <v>11259</v>
      </c>
      <c r="BS134" s="126" t="n">
        <v>11518</v>
      </c>
      <c r="BT134" s="98" t="n">
        <f aca="false">BS134-BR134</f>
        <v>259</v>
      </c>
      <c r="BU134" s="128" t="n">
        <v>1.05</v>
      </c>
      <c r="BV134" s="169" t="n">
        <f aca="false">BH134+BI134</f>
        <v>1.996</v>
      </c>
    </row>
    <row r="135" customFormat="false" ht="13.8" hidden="false" customHeight="false" outlineLevel="0" collapsed="false">
      <c r="A135" s="101"/>
      <c r="B135" s="102" t="n">
        <v>43595</v>
      </c>
      <c r="C135" s="103" t="n">
        <v>93.78</v>
      </c>
      <c r="D135" s="132" t="n">
        <v>0.3739</v>
      </c>
      <c r="E135" s="105" t="n">
        <v>66.06</v>
      </c>
      <c r="F135" s="106" t="n">
        <v>106.26</v>
      </c>
      <c r="G135" s="106" t="n">
        <v>79.44</v>
      </c>
      <c r="H135" s="107" t="n">
        <v>24</v>
      </c>
      <c r="I135" s="107" t="n">
        <v>0</v>
      </c>
      <c r="J135" s="107" t="n">
        <v>24</v>
      </c>
      <c r="K135" s="107" t="n">
        <v>0</v>
      </c>
      <c r="L135" s="108" t="n">
        <v>0</v>
      </c>
      <c r="M135" s="108" t="n">
        <v>0</v>
      </c>
      <c r="N135" s="108" t="n">
        <v>0</v>
      </c>
      <c r="O135" s="108" t="n">
        <v>0</v>
      </c>
      <c r="P135" s="108" t="n">
        <v>20</v>
      </c>
      <c r="Q135" s="108" t="n">
        <v>54</v>
      </c>
      <c r="R135" s="109" t="n">
        <v>3456</v>
      </c>
      <c r="S135" s="110" t="n">
        <v>3393</v>
      </c>
      <c r="T135" s="110" t="n">
        <v>3335</v>
      </c>
      <c r="U135" s="111" t="n">
        <v>3289</v>
      </c>
      <c r="V135" s="111" t="n">
        <v>3390</v>
      </c>
      <c r="W135" s="106" t="n">
        <v>42</v>
      </c>
      <c r="X135" s="106" t="n">
        <v>0</v>
      </c>
      <c r="Y135" s="106" t="n">
        <v>42</v>
      </c>
      <c r="Z135" s="106" t="n">
        <v>0</v>
      </c>
      <c r="AA135" s="106" t="n">
        <v>60</v>
      </c>
      <c r="AB135" s="106" t="n">
        <v>0</v>
      </c>
      <c r="AC135" s="112" t="n">
        <v>95</v>
      </c>
      <c r="AD135" s="113" t="n">
        <f aca="false">U135-T135</f>
        <v>-46</v>
      </c>
      <c r="AE135" s="106" t="n">
        <v>147</v>
      </c>
      <c r="AF135" s="114" t="n">
        <f aca="false">IF(AE135&gt;0, V135/(AE135*24),"no data")</f>
        <v>0.960884353741497</v>
      </c>
      <c r="AG135" s="115" t="n">
        <f aca="false">IF(R135&gt;0,R135/24,"no data")</f>
        <v>144</v>
      </c>
      <c r="AH135" s="114" t="n">
        <f aca="false">IF(U135&gt;0,(U135/R135),"no data")</f>
        <v>0.951678240740741</v>
      </c>
      <c r="AI135" s="116" t="n">
        <f aca="false">(1440-((W135*X135)+(Y135*Z135)+(AA135*AB135))/(W135+Y135+AA135))/1440</f>
        <v>1</v>
      </c>
      <c r="AJ135" s="117" t="n">
        <f aca="false">IF(U135&gt;0,(1440-((X135*W135+AT135*AU135)+(Z135*Y135+AV135*AW135)+(AA135*AB135+AX135*AY135))/(W135+Y135+AA135))/1440,"no data")</f>
        <v>0.98744212962963</v>
      </c>
      <c r="AK135" s="91" t="n">
        <v>7.853</v>
      </c>
      <c r="AL135" s="96" t="n">
        <v>137.35</v>
      </c>
      <c r="AM135" s="105" t="n">
        <f aca="false">AK135*AL135</f>
        <v>1078.60955</v>
      </c>
      <c r="AN135" s="91" t="n">
        <v>27.776539</v>
      </c>
      <c r="AO135" s="166" t="n">
        <v>1002.8038410401</v>
      </c>
      <c r="AP135" s="121" t="n">
        <f aca="false">AN135*AO135</f>
        <v>27854.42</v>
      </c>
      <c r="AQ135" s="122" t="n">
        <f aca="false">IF(U135&gt;0,((((AK135*AL135)+(AN135*AO135))/(U135*1000))*1000000),"no data")</f>
        <v>8796.90773791426</v>
      </c>
      <c r="AR135" s="123" t="n">
        <f aca="false">S135/24</f>
        <v>141.375</v>
      </c>
      <c r="AS135" s="34"/>
      <c r="AT135" s="106" t="n">
        <v>0</v>
      </c>
      <c r="AU135" s="125" t="n">
        <v>0</v>
      </c>
      <c r="AV135" s="125" t="n">
        <v>0</v>
      </c>
      <c r="AW135" s="106" t="n">
        <v>0</v>
      </c>
      <c r="AX135" s="125" t="n">
        <v>14</v>
      </c>
      <c r="AY135" s="106" t="n">
        <v>186</v>
      </c>
      <c r="AZ135" s="106" t="n">
        <v>0</v>
      </c>
      <c r="BB135" s="126" t="n">
        <v>1005</v>
      </c>
      <c r="BC135" s="126" t="n">
        <v>1013</v>
      </c>
      <c r="BD135" s="135" t="n">
        <v>1372</v>
      </c>
      <c r="BE135" s="135" t="n">
        <f aca="false">BC135-BB135</f>
        <v>8</v>
      </c>
      <c r="BF135" s="127" t="n">
        <f aca="false">AQ135</f>
        <v>8796.90773791426</v>
      </c>
      <c r="BG135" s="128" t="n">
        <f aca="false">BD135/24</f>
        <v>57.1666666666667</v>
      </c>
      <c r="BH135" s="129" t="n">
        <v>1.802</v>
      </c>
      <c r="BI135" s="130" t="n">
        <v>1.792</v>
      </c>
      <c r="BJ135" s="126" t="n">
        <v>24</v>
      </c>
      <c r="BK135" s="126" t="n">
        <v>21.23</v>
      </c>
      <c r="BL135" s="126" t="n">
        <v>19.83</v>
      </c>
      <c r="BM135" s="126" t="n">
        <v>50.1</v>
      </c>
      <c r="BN135" s="131" t="n">
        <v>0.9356</v>
      </c>
      <c r="BO135" s="128" t="n">
        <v>87.26</v>
      </c>
      <c r="BP135" s="128" t="n">
        <v>86.78</v>
      </c>
      <c r="BQ135" s="84" t="n">
        <f aca="false">BO135-BP135</f>
        <v>0.480000000000004</v>
      </c>
      <c r="BR135" s="126" t="n">
        <v>11225</v>
      </c>
      <c r="BS135" s="126" t="n">
        <v>11493</v>
      </c>
      <c r="BT135" s="98" t="n">
        <f aca="false">BS135-BR135</f>
        <v>268</v>
      </c>
      <c r="BU135" s="128" t="n">
        <v>5</v>
      </c>
      <c r="BV135" s="169" t="n">
        <f aca="false">BH135+BI135</f>
        <v>3.594</v>
      </c>
    </row>
    <row r="136" customFormat="false" ht="13.8" hidden="false" customHeight="false" outlineLevel="0" collapsed="false">
      <c r="A136" s="101"/>
      <c r="B136" s="102" t="n">
        <v>43596</v>
      </c>
      <c r="C136" s="103" t="n">
        <v>90.55</v>
      </c>
      <c r="D136" s="132" t="n">
        <v>0.4169</v>
      </c>
      <c r="E136" s="105" t="n">
        <v>66.33</v>
      </c>
      <c r="F136" s="106" t="n">
        <v>100.24</v>
      </c>
      <c r="G136" s="106" t="n">
        <v>82.54</v>
      </c>
      <c r="H136" s="107" t="n">
        <v>24</v>
      </c>
      <c r="I136" s="107" t="n">
        <v>0</v>
      </c>
      <c r="J136" s="107" t="n">
        <v>24</v>
      </c>
      <c r="K136" s="107" t="n">
        <v>0</v>
      </c>
      <c r="L136" s="108" t="n">
        <v>0</v>
      </c>
      <c r="M136" s="108" t="n">
        <v>0</v>
      </c>
      <c r="N136" s="108" t="n">
        <v>0</v>
      </c>
      <c r="O136" s="108" t="n">
        <v>0</v>
      </c>
      <c r="P136" s="108" t="n">
        <v>2</v>
      </c>
      <c r="Q136" s="108" t="n">
        <v>40</v>
      </c>
      <c r="R136" s="109" t="n">
        <v>3493</v>
      </c>
      <c r="S136" s="110" t="n">
        <v>3425</v>
      </c>
      <c r="T136" s="110" t="n">
        <v>3056</v>
      </c>
      <c r="U136" s="111" t="n">
        <v>3064</v>
      </c>
      <c r="V136" s="111" t="n">
        <v>3153</v>
      </c>
      <c r="W136" s="106" t="n">
        <v>42</v>
      </c>
      <c r="X136" s="106" t="n">
        <v>0</v>
      </c>
      <c r="Y136" s="106" t="n">
        <v>42</v>
      </c>
      <c r="Z136" s="106" t="n">
        <v>0</v>
      </c>
      <c r="AA136" s="106" t="n">
        <v>60</v>
      </c>
      <c r="AB136" s="106" t="n">
        <v>0</v>
      </c>
      <c r="AC136" s="112" t="n">
        <f aca="false">(V136-U136)+AZ136</f>
        <v>89</v>
      </c>
      <c r="AD136" s="113" t="n">
        <f aca="false">U136-T136</f>
        <v>8</v>
      </c>
      <c r="AE136" s="106" t="n">
        <v>147</v>
      </c>
      <c r="AF136" s="114" t="n">
        <f aca="false">IF(AE136&gt;0, V136/(AE136*24),"no data")</f>
        <v>0.893707482993197</v>
      </c>
      <c r="AG136" s="115" t="n">
        <f aca="false">IF(R136&gt;0,R136/24,"no data")</f>
        <v>145.541666666667</v>
      </c>
      <c r="AH136" s="114" t="n">
        <f aca="false">IF(U136&gt;0,(U136/R136),"no data")</f>
        <v>0.877182937303178</v>
      </c>
      <c r="AI136" s="116" t="n">
        <f aca="false">(1440-((W136*X136)+(Y136*Z136)+(AA136*AB136))/(W136+Y136+AA136))/1440</f>
        <v>1</v>
      </c>
      <c r="AJ136" s="117" t="n">
        <f aca="false">IF(U136&gt;0,(1440-((X136*W136+AT136*AU136)+(Z136*Y136+AV136*AW136)+(AA136*AB136+AX136*AY136))/(W136+Y136+AA136))/1440,"no data")</f>
        <v>0.907407407407407</v>
      </c>
      <c r="AK136" s="91" t="n">
        <v>7.808</v>
      </c>
      <c r="AL136" s="96" t="n">
        <v>135.06</v>
      </c>
      <c r="AM136" s="105" t="n">
        <f aca="false">AK136*AL136</f>
        <v>1054.54848</v>
      </c>
      <c r="AN136" s="91" t="n">
        <v>25.069789</v>
      </c>
      <c r="AO136" s="166" t="n">
        <v>1008.42851130498</v>
      </c>
      <c r="AP136" s="121" t="n">
        <f aca="false">AN136*AO136</f>
        <v>25281.09</v>
      </c>
      <c r="AQ136" s="122" t="n">
        <f aca="false">IF(U136&gt;0,((((AK136*AL136)+(AN136*AO136))/(U136*1000))*1000000),"no data")</f>
        <v>8595.18227154047</v>
      </c>
      <c r="AR136" s="123" t="n">
        <f aca="false">S136/24</f>
        <v>142.708333333333</v>
      </c>
      <c r="AS136" s="34"/>
      <c r="AT136" s="106" t="n">
        <v>0</v>
      </c>
      <c r="AU136" s="125" t="n">
        <v>0</v>
      </c>
      <c r="AV136" s="125" t="n">
        <v>0</v>
      </c>
      <c r="AW136" s="106" t="n">
        <v>0</v>
      </c>
      <c r="AX136" s="125" t="n">
        <v>15</v>
      </c>
      <c r="AY136" s="106" t="n">
        <v>1280</v>
      </c>
      <c r="AZ136" s="106" t="n">
        <v>0</v>
      </c>
      <c r="BB136" s="126" t="n">
        <v>1009</v>
      </c>
      <c r="BC136" s="126" t="n">
        <v>1016</v>
      </c>
      <c r="BD136" s="135" t="n">
        <v>1128</v>
      </c>
      <c r="BE136" s="135" t="n">
        <f aca="false">BC136-BB136</f>
        <v>7</v>
      </c>
      <c r="BF136" s="127" t="n">
        <f aca="false">AQ136</f>
        <v>8595.18227154047</v>
      </c>
      <c r="BG136" s="128" t="n">
        <f aca="false">BD136/24</f>
        <v>47</v>
      </c>
      <c r="BH136" s="129" t="n">
        <v>0.533</v>
      </c>
      <c r="BI136" s="130" t="n">
        <v>0.438</v>
      </c>
      <c r="BJ136" s="126" t="n">
        <v>24.06</v>
      </c>
      <c r="BK136" s="126" t="n">
        <v>21.27</v>
      </c>
      <c r="BL136" s="126" t="n">
        <v>19.72</v>
      </c>
      <c r="BM136" s="126" t="n">
        <v>50.09</v>
      </c>
      <c r="BN136" s="131" t="n">
        <v>0.9361</v>
      </c>
      <c r="BO136" s="128" t="n">
        <v>87.33</v>
      </c>
      <c r="BP136" s="128" t="n">
        <v>86.8</v>
      </c>
      <c r="BQ136" s="84" t="n">
        <f aca="false">BO136-BP136</f>
        <v>0.530000000000001</v>
      </c>
      <c r="BR136" s="126" t="n">
        <v>11207</v>
      </c>
      <c r="BS136" s="126" t="n">
        <v>11461</v>
      </c>
      <c r="BT136" s="98" t="n">
        <f aca="false">BS136-BR136</f>
        <v>254</v>
      </c>
      <c r="BU136" s="128" t="n">
        <v>0</v>
      </c>
      <c r="BV136" s="169" t="n">
        <f aca="false">BH136+BI136</f>
        <v>0.971</v>
      </c>
    </row>
    <row r="137" customFormat="false" ht="13.8" hidden="false" customHeight="false" outlineLevel="0" collapsed="false">
      <c r="A137" s="101"/>
      <c r="B137" s="102" t="n">
        <v>43597</v>
      </c>
      <c r="C137" s="103" t="n">
        <v>92.08</v>
      </c>
      <c r="D137" s="132" t="n">
        <v>0.4518</v>
      </c>
      <c r="E137" s="105" t="n">
        <v>67.7</v>
      </c>
      <c r="F137" s="106" t="n">
        <v>103.12</v>
      </c>
      <c r="G137" s="106" t="n">
        <v>78.51</v>
      </c>
      <c r="H137" s="106" t="n">
        <v>24</v>
      </c>
      <c r="I137" s="106" t="n">
        <v>0</v>
      </c>
      <c r="J137" s="106" t="n">
        <v>24</v>
      </c>
      <c r="K137" s="106" t="n">
        <v>0</v>
      </c>
      <c r="L137" s="108" t="n">
        <v>0</v>
      </c>
      <c r="M137" s="108" t="n">
        <v>0</v>
      </c>
      <c r="N137" s="108" t="n">
        <v>0</v>
      </c>
      <c r="O137" s="108" t="n">
        <v>0</v>
      </c>
      <c r="P137" s="108" t="n">
        <v>9</v>
      </c>
      <c r="Q137" s="108" t="n">
        <v>44</v>
      </c>
      <c r="R137" s="109" t="n">
        <v>3474</v>
      </c>
      <c r="S137" s="110" t="n">
        <v>3415</v>
      </c>
      <c r="T137" s="110" t="n">
        <v>3161</v>
      </c>
      <c r="U137" s="111" t="n">
        <v>3144</v>
      </c>
      <c r="V137" s="111" t="n">
        <v>3235</v>
      </c>
      <c r="W137" s="106" t="n">
        <v>42</v>
      </c>
      <c r="X137" s="106" t="n">
        <v>0</v>
      </c>
      <c r="Y137" s="106" t="n">
        <v>42</v>
      </c>
      <c r="Z137" s="106" t="n">
        <v>0</v>
      </c>
      <c r="AA137" s="106" t="n">
        <v>60</v>
      </c>
      <c r="AB137" s="106" t="n">
        <v>0</v>
      </c>
      <c r="AC137" s="112" t="n">
        <f aca="false">(V137-U137)+AZ137</f>
        <v>91</v>
      </c>
      <c r="AD137" s="113" t="n">
        <f aca="false">U137-T137</f>
        <v>-17</v>
      </c>
      <c r="AE137" s="106" t="n">
        <v>144</v>
      </c>
      <c r="AF137" s="114" t="n">
        <f aca="false">IF(AE137&gt;0, V137/(AE137*24),"no data")</f>
        <v>0.936053240740741</v>
      </c>
      <c r="AG137" s="115" t="n">
        <f aca="false">IF(R137&gt;0,R137/24,"no data")</f>
        <v>144.75</v>
      </c>
      <c r="AH137" s="114" t="n">
        <f aca="false">IF(U137&gt;0,(U137/R137),"no data")</f>
        <v>0.905008635578584</v>
      </c>
      <c r="AI137" s="116" t="n">
        <f aca="false">(1440-((W137*X137)+(Y137*Z137)+(AA137*AB137))/(W137+Y137+AA137))/1440</f>
        <v>1</v>
      </c>
      <c r="AJ137" s="117" t="n">
        <f aca="false">IF(U137&gt;0,(1440-((X137*W137+AT137*AU137)+(Z137*Y137+AV137*AW137)+(AA137*AB137+AX137*AY137))/(W137+Y137+AA137))/1440,"no data")</f>
        <v>0.938078703703704</v>
      </c>
      <c r="AK137" s="91" t="n">
        <v>7.931</v>
      </c>
      <c r="AL137" s="96" t="n">
        <v>136.3</v>
      </c>
      <c r="AM137" s="105" t="n">
        <f aca="false">AK137*AL137</f>
        <v>1080.9953</v>
      </c>
      <c r="AN137" s="91" t="n">
        <v>25.936471</v>
      </c>
      <c r="AO137" s="166" t="n">
        <v>1012.38479976709</v>
      </c>
      <c r="AP137" s="121" t="n">
        <f aca="false">AN137*AO137</f>
        <v>26257.689</v>
      </c>
      <c r="AQ137" s="122" t="n">
        <f aca="false">IF(U137&gt;0,((((AK137*AL137)+(AN137*AO137))/(U137*1000))*1000000),"no data")</f>
        <v>8695.5102735369</v>
      </c>
      <c r="AR137" s="123" t="n">
        <f aca="false">S137/24</f>
        <v>142.291666666667</v>
      </c>
      <c r="AS137" s="34"/>
      <c r="AT137" s="106" t="n">
        <v>0</v>
      </c>
      <c r="AU137" s="106" t="n">
        <v>0</v>
      </c>
      <c r="AV137" s="106" t="n">
        <v>0</v>
      </c>
      <c r="AW137" s="106" t="n">
        <v>0</v>
      </c>
      <c r="AX137" s="106" t="n">
        <v>15</v>
      </c>
      <c r="AY137" s="106" t="n">
        <v>856</v>
      </c>
      <c r="AZ137" s="106" t="n">
        <v>0</v>
      </c>
      <c r="BB137" s="126" t="n">
        <v>1000</v>
      </c>
      <c r="BC137" s="126" t="n">
        <v>1011</v>
      </c>
      <c r="BD137" s="126" t="n">
        <v>1224</v>
      </c>
      <c r="BE137" s="135" t="n">
        <f aca="false">BC137-BB137</f>
        <v>11</v>
      </c>
      <c r="BF137" s="128" t="n">
        <f aca="false">AQ137</f>
        <v>8695.5102735369</v>
      </c>
      <c r="BG137" s="128" t="n">
        <f aca="false">BD137/24</f>
        <v>51</v>
      </c>
      <c r="BH137" s="129" t="n">
        <v>1.061</v>
      </c>
      <c r="BI137" s="130" t="n">
        <v>0.985</v>
      </c>
      <c r="BJ137" s="126" t="n">
        <v>23.88</v>
      </c>
      <c r="BK137" s="126" t="n">
        <v>21.18</v>
      </c>
      <c r="BL137" s="126" t="n">
        <v>19.51</v>
      </c>
      <c r="BM137" s="126" t="n">
        <v>50.07</v>
      </c>
      <c r="BN137" s="131" t="n">
        <v>0.9358</v>
      </c>
      <c r="BO137" s="128" t="n">
        <v>87.41</v>
      </c>
      <c r="BP137" s="128" t="n">
        <v>86.79</v>
      </c>
      <c r="BQ137" s="84" t="n">
        <f aca="false">BO137-BP137</f>
        <v>0.61999999999999</v>
      </c>
      <c r="BR137" s="126" t="n">
        <v>11220</v>
      </c>
      <c r="BS137" s="126" t="n">
        <v>11457</v>
      </c>
      <c r="BT137" s="98" t="n">
        <f aca="false">BS137-BR137</f>
        <v>237</v>
      </c>
      <c r="BU137" s="128" t="n">
        <v>5.25</v>
      </c>
      <c r="BV137" s="169" t="n">
        <f aca="false">BH137+BI137</f>
        <v>2.046</v>
      </c>
    </row>
    <row r="138" customFormat="false" ht="13.8" hidden="false" customHeight="false" outlineLevel="0" collapsed="false">
      <c r="A138" s="101"/>
      <c r="B138" s="102" t="n">
        <v>43598</v>
      </c>
      <c r="C138" s="103" t="n">
        <v>93.1</v>
      </c>
      <c r="D138" s="132" t="n">
        <v>0.43</v>
      </c>
      <c r="E138" s="105" t="n">
        <v>68</v>
      </c>
      <c r="F138" s="106" t="n">
        <v>105</v>
      </c>
      <c r="G138" s="106" t="n">
        <v>81</v>
      </c>
      <c r="H138" s="106" t="n">
        <v>17</v>
      </c>
      <c r="I138" s="106" t="n">
        <v>9</v>
      </c>
      <c r="J138" s="106" t="n">
        <v>24</v>
      </c>
      <c r="K138" s="106" t="n">
        <v>0</v>
      </c>
      <c r="L138" s="108" t="n">
        <v>6</v>
      </c>
      <c r="M138" s="108" t="n">
        <v>35</v>
      </c>
      <c r="N138" s="108" t="n">
        <v>0</v>
      </c>
      <c r="O138" s="108" t="n">
        <v>0</v>
      </c>
      <c r="P138" s="108" t="n">
        <v>0</v>
      </c>
      <c r="Q138" s="108" t="n">
        <v>0</v>
      </c>
      <c r="R138" s="109" t="n">
        <v>3464</v>
      </c>
      <c r="S138" s="110" t="n">
        <v>3411</v>
      </c>
      <c r="T138" s="110" t="n">
        <v>2590</v>
      </c>
      <c r="U138" s="111" t="n">
        <v>2572</v>
      </c>
      <c r="V138" s="111" t="n">
        <v>2654</v>
      </c>
      <c r="W138" s="106" t="n">
        <v>41</v>
      </c>
      <c r="X138" s="106" t="n">
        <v>0</v>
      </c>
      <c r="Y138" s="106" t="n">
        <v>42</v>
      </c>
      <c r="Z138" s="106" t="n">
        <v>0</v>
      </c>
      <c r="AA138" s="106" t="n">
        <v>59</v>
      </c>
      <c r="AB138" s="106" t="n">
        <v>0</v>
      </c>
      <c r="AC138" s="112" t="n">
        <f aca="false">(V138-U138)+AZ138</f>
        <v>82</v>
      </c>
      <c r="AD138" s="113" t="n">
        <f aca="false">U138-T138</f>
        <v>-18</v>
      </c>
      <c r="AE138" s="106" t="n">
        <v>130</v>
      </c>
      <c r="AF138" s="114" t="n">
        <f aca="false">IF(AE138&gt;0, V138/(AE138*24),"no data")</f>
        <v>0.850641025641026</v>
      </c>
      <c r="AG138" s="115" t="n">
        <f aca="false">IF(R138&gt;0,R138/24,"no data")</f>
        <v>144.333333333333</v>
      </c>
      <c r="AH138" s="114" t="n">
        <f aca="false">IF(U138&gt;0,(U138/R138),"no data")</f>
        <v>0.742494226327945</v>
      </c>
      <c r="AI138" s="116" t="n">
        <f aca="false">(1440-((W138*X138)+(Y138*Z138)+(AA138*AB138))/(W138+Y138+AA138))/1440</f>
        <v>1</v>
      </c>
      <c r="AJ138" s="117" t="n">
        <f aca="false">IF(U138&gt;0,(1440-((X138*W138+AT138*AU138)+(Z138*Y138+AV138*AW138)+(AA138*AB138+AX138*AY138))/(W138+Y138+AA138))/1440,"no data")</f>
        <v>0.850782472613459</v>
      </c>
      <c r="AK138" s="91" t="n">
        <v>7.925</v>
      </c>
      <c r="AL138" s="96" t="n">
        <v>137.26</v>
      </c>
      <c r="AM138" s="105" t="n">
        <f aca="false">AK138*AL138</f>
        <v>1087.7855</v>
      </c>
      <c r="AN138" s="91" t="n">
        <v>21.01275</v>
      </c>
      <c r="AO138" s="166" t="n">
        <v>1013.34808628095</v>
      </c>
      <c r="AP138" s="121" t="n">
        <f aca="false">AN138*AO138</f>
        <v>21293.23</v>
      </c>
      <c r="AQ138" s="122" t="n">
        <f aca="false">IF(U138&gt;0,((((AK138*AL138)+(AN138*AO138))/(U138*1000))*1000000),"no data")</f>
        <v>8701.79451788492</v>
      </c>
      <c r="AR138" s="123" t="n">
        <f aca="false">S138/24</f>
        <v>142.125</v>
      </c>
      <c r="AS138" s="34"/>
      <c r="AT138" s="106" t="n">
        <v>17</v>
      </c>
      <c r="AU138" s="106" t="n">
        <v>16</v>
      </c>
      <c r="AV138" s="106" t="n">
        <v>0</v>
      </c>
      <c r="AW138" s="106" t="n">
        <v>0</v>
      </c>
      <c r="AX138" s="106" t="n">
        <v>21</v>
      </c>
      <c r="AY138" s="106" t="n">
        <v>1440</v>
      </c>
      <c r="AZ138" s="106" t="n">
        <v>0</v>
      </c>
      <c r="BB138" s="126" t="n">
        <v>713</v>
      </c>
      <c r="BC138" s="126" t="n">
        <v>1009</v>
      </c>
      <c r="BD138" s="126" t="n">
        <v>932</v>
      </c>
      <c r="BE138" s="135" t="n">
        <f aca="false">BC138-BB138</f>
        <v>296</v>
      </c>
      <c r="BF138" s="128" t="n">
        <f aca="false">AQ138</f>
        <v>8701.79451788492</v>
      </c>
      <c r="BG138" s="128" t="n">
        <f aca="false">BD138/24</f>
        <v>38.8333333333333</v>
      </c>
      <c r="BH138" s="129" t="n">
        <v>0.276</v>
      </c>
      <c r="BI138" s="130" t="n">
        <v>0.305</v>
      </c>
      <c r="BJ138" s="126" t="n">
        <v>17.2</v>
      </c>
      <c r="BK138" s="126" t="n">
        <v>21.15</v>
      </c>
      <c r="BL138" s="126" t="n">
        <v>19.9</v>
      </c>
      <c r="BM138" s="126" t="n">
        <v>50.11</v>
      </c>
      <c r="BN138" s="131" t="n">
        <v>0.9356</v>
      </c>
      <c r="BO138" s="128" t="n">
        <v>87.4</v>
      </c>
      <c r="BP138" s="128" t="n">
        <v>86.96</v>
      </c>
      <c r="BQ138" s="84" t="n">
        <f aca="false">BO138-BP138</f>
        <v>0.440000000000012</v>
      </c>
      <c r="BR138" s="126" t="n">
        <v>11273</v>
      </c>
      <c r="BS138" s="126" t="n">
        <v>11492</v>
      </c>
      <c r="BT138" s="98" t="n">
        <f aca="false">BS138-BR138</f>
        <v>219</v>
      </c>
      <c r="BU138" s="128" t="n">
        <v>0</v>
      </c>
      <c r="BV138" s="169" t="n">
        <f aca="false">BH138+BI138</f>
        <v>0.581</v>
      </c>
    </row>
    <row r="139" customFormat="false" ht="13.8" hidden="false" customHeight="false" outlineLevel="0" collapsed="false">
      <c r="A139" s="54" t="s">
        <v>104</v>
      </c>
      <c r="B139" s="55" t="n">
        <v>43599</v>
      </c>
      <c r="C139" s="56" t="n">
        <v>87.6</v>
      </c>
      <c r="D139" s="57" t="n">
        <v>0.48</v>
      </c>
      <c r="E139" s="58" t="n">
        <v>67</v>
      </c>
      <c r="F139" s="59" t="n">
        <v>98</v>
      </c>
      <c r="G139" s="59" t="n">
        <v>76</v>
      </c>
      <c r="H139" s="59" t="n">
        <v>14</v>
      </c>
      <c r="I139" s="59" t="n">
        <v>22</v>
      </c>
      <c r="J139" s="59" t="n">
        <v>24</v>
      </c>
      <c r="K139" s="59" t="n">
        <v>0</v>
      </c>
      <c r="L139" s="162" t="n">
        <v>8</v>
      </c>
      <c r="M139" s="162" t="n">
        <v>59</v>
      </c>
      <c r="N139" s="162" t="n">
        <v>0</v>
      </c>
      <c r="O139" s="162" t="n">
        <v>0</v>
      </c>
      <c r="P139" s="162" t="n">
        <v>14</v>
      </c>
      <c r="Q139" s="162" t="n">
        <v>9</v>
      </c>
      <c r="R139" s="137" t="n">
        <v>3522</v>
      </c>
      <c r="S139" s="62" t="n">
        <v>3429</v>
      </c>
      <c r="T139" s="62" t="n">
        <v>2631</v>
      </c>
      <c r="U139" s="63" t="n">
        <v>2593</v>
      </c>
      <c r="V139" s="63" t="n">
        <v>2685</v>
      </c>
      <c r="W139" s="59" t="n">
        <v>42</v>
      </c>
      <c r="X139" s="59" t="n">
        <v>0</v>
      </c>
      <c r="Y139" s="59" t="n">
        <v>43</v>
      </c>
      <c r="Z139" s="59" t="n">
        <v>0</v>
      </c>
      <c r="AA139" s="59" t="n">
        <v>60</v>
      </c>
      <c r="AB139" s="59" t="n">
        <v>0</v>
      </c>
      <c r="AC139" s="59" t="n">
        <f aca="false">(V139-U139)+AZ139</f>
        <v>92</v>
      </c>
      <c r="AD139" s="65" t="n">
        <f aca="false">U139-T139</f>
        <v>-38</v>
      </c>
      <c r="AE139" s="59" t="n">
        <v>144</v>
      </c>
      <c r="AF139" s="66" t="n">
        <f aca="false">IF(AE139&gt;0, V139/(AE139*24),"no data")</f>
        <v>0.776909722222222</v>
      </c>
      <c r="AG139" s="67" t="n">
        <f aca="false">IF(R139&gt;0,R139/24,"no data")</f>
        <v>146.75</v>
      </c>
      <c r="AH139" s="66" t="n">
        <f aca="false">IF(U139&gt;0,(U139/R139),"no data")</f>
        <v>0.736229415105054</v>
      </c>
      <c r="AI139" s="68" t="n">
        <f aca="false">(1440-((W139*X139)+(Y139*Z139)+(AA139*AB139))/(W139+Y139+AA139))/1440</f>
        <v>1</v>
      </c>
      <c r="AJ139" s="69" t="n">
        <f aca="false">IF(U139&gt;0,(1440-((X139*W139+AT139*AU139)+(Z139*Y139+AV139*AW139)+(AA139*AB139+AX139*AY139))/(W139+Y139+AA139))/1440,"no data")</f>
        <v>0.88625</v>
      </c>
      <c r="AK139" s="91" t="n">
        <v>7.831</v>
      </c>
      <c r="AL139" s="96" t="n">
        <v>134.03</v>
      </c>
      <c r="AM139" s="58" t="n">
        <f aca="false">AK139*AL139</f>
        <v>1049.58893</v>
      </c>
      <c r="AN139" s="91" t="n">
        <v>21.86802</v>
      </c>
      <c r="AO139" s="166" t="n">
        <v>1012.34633954057</v>
      </c>
      <c r="AP139" s="73" t="n">
        <f aca="false">AN139*AO139</f>
        <v>22138.01</v>
      </c>
      <c r="AQ139" s="94" t="n">
        <f aca="false">IF(U139&gt;0,((((AK139*AL139)+(AN139*AO139))/(U139*1000))*1000000),"no data")</f>
        <v>8942.38292711146</v>
      </c>
      <c r="AR139" s="75" t="n">
        <f aca="false">S139/24</f>
        <v>142.875</v>
      </c>
      <c r="AS139" s="34"/>
      <c r="AT139" s="59" t="n">
        <v>18</v>
      </c>
      <c r="AU139" s="59" t="n">
        <v>39</v>
      </c>
      <c r="AV139" s="59" t="n">
        <v>0</v>
      </c>
      <c r="AW139" s="59" t="n">
        <v>0</v>
      </c>
      <c r="AX139" s="59" t="n">
        <v>39</v>
      </c>
      <c r="AY139" s="59" t="n">
        <v>591</v>
      </c>
      <c r="AZ139" s="59" t="n">
        <v>0</v>
      </c>
      <c r="BB139" s="77" t="n">
        <v>612</v>
      </c>
      <c r="BC139" s="77" t="n">
        <v>1016</v>
      </c>
      <c r="BD139" s="77" t="n">
        <v>1057</v>
      </c>
      <c r="BE139" s="77" t="n">
        <f aca="false">BC139-BB139</f>
        <v>404</v>
      </c>
      <c r="BF139" s="78" t="n">
        <f aca="false">AQ139</f>
        <v>8942.38292711146</v>
      </c>
      <c r="BG139" s="78" t="n">
        <f aca="false">BD139/24</f>
        <v>44.0416666666667</v>
      </c>
      <c r="BH139" s="140" t="n">
        <v>1.298</v>
      </c>
      <c r="BI139" s="100" t="n">
        <v>1.398</v>
      </c>
      <c r="BJ139" s="77" t="n">
        <v>14.78</v>
      </c>
      <c r="BK139" s="77" t="n">
        <v>21.32</v>
      </c>
      <c r="BL139" s="77" t="n">
        <v>19.63</v>
      </c>
      <c r="BM139" s="77" t="n">
        <v>50.07</v>
      </c>
      <c r="BN139" s="99" t="n">
        <v>0.9365</v>
      </c>
      <c r="BO139" s="78" t="n">
        <v>87.5</v>
      </c>
      <c r="BP139" s="78" t="n">
        <v>86.95</v>
      </c>
      <c r="BQ139" s="84" t="n">
        <f aca="false">BO139-BP139</f>
        <v>0.549999999999997</v>
      </c>
      <c r="BR139" s="77" t="n">
        <v>11236</v>
      </c>
      <c r="BS139" s="77" t="n">
        <v>11460</v>
      </c>
      <c r="BT139" s="98" t="n">
        <f aca="false">BS139-BR139</f>
        <v>224</v>
      </c>
      <c r="BU139" s="78" t="n">
        <v>5.7</v>
      </c>
      <c r="BV139" s="169" t="n">
        <f aca="false">BH139+BI139</f>
        <v>2.696</v>
      </c>
    </row>
    <row r="140" customFormat="false" ht="13.8" hidden="false" customHeight="false" outlineLevel="0" collapsed="false">
      <c r="A140" s="54"/>
      <c r="B140" s="55" t="n">
        <v>43600</v>
      </c>
      <c r="C140" s="56" t="n">
        <v>84.1</v>
      </c>
      <c r="D140" s="57" t="n">
        <v>0.575</v>
      </c>
      <c r="E140" s="58" t="n">
        <v>67.9</v>
      </c>
      <c r="F140" s="59" t="n">
        <v>95</v>
      </c>
      <c r="G140" s="59" t="n">
        <v>74</v>
      </c>
      <c r="H140" s="59" t="n">
        <v>24</v>
      </c>
      <c r="I140" s="59" t="n">
        <v>0</v>
      </c>
      <c r="J140" s="59" t="n">
        <v>24</v>
      </c>
      <c r="K140" s="59" t="n">
        <v>0</v>
      </c>
      <c r="L140" s="162" t="n">
        <v>0</v>
      </c>
      <c r="M140" s="162" t="n">
        <v>0</v>
      </c>
      <c r="N140" s="162" t="n">
        <v>0</v>
      </c>
      <c r="O140" s="162" t="n">
        <v>0</v>
      </c>
      <c r="P140" s="162" t="n">
        <v>8</v>
      </c>
      <c r="Q140" s="162" t="n">
        <v>26</v>
      </c>
      <c r="R140" s="137" t="n">
        <v>3561</v>
      </c>
      <c r="S140" s="62" t="n">
        <v>3433</v>
      </c>
      <c r="T140" s="62" t="n">
        <v>3150</v>
      </c>
      <c r="U140" s="63" t="n">
        <v>3148</v>
      </c>
      <c r="V140" s="63" t="n">
        <v>3240</v>
      </c>
      <c r="W140" s="59" t="n">
        <v>42</v>
      </c>
      <c r="X140" s="59" t="n">
        <v>0</v>
      </c>
      <c r="Y140" s="59" t="n">
        <v>43</v>
      </c>
      <c r="Z140" s="59" t="n">
        <v>0</v>
      </c>
      <c r="AA140" s="59" t="n">
        <v>60</v>
      </c>
      <c r="AB140" s="59" t="n">
        <v>0</v>
      </c>
      <c r="AC140" s="59" t="n">
        <f aca="false">(V140-U140)+AZ140</f>
        <v>92</v>
      </c>
      <c r="AD140" s="65" t="n">
        <f aca="false">U140-T140</f>
        <v>-2</v>
      </c>
      <c r="AE140" s="59" t="n">
        <v>143</v>
      </c>
      <c r="AF140" s="66" t="n">
        <f aca="false">IF(AE140&gt;0, V140/(AE140*24),"no data")</f>
        <v>0.944055944055944</v>
      </c>
      <c r="AG140" s="67" t="n">
        <f aca="false">IF(R140&gt;0,R140/24,"no data")</f>
        <v>148.375</v>
      </c>
      <c r="AH140" s="66" t="n">
        <f aca="false">IF(U140&gt;0,(U140/R140),"no data")</f>
        <v>0.884021342319573</v>
      </c>
      <c r="AI140" s="68" t="n">
        <f aca="false">(1440-((W140*X140)+(Y140*Z140)+(AA140*AB140))/(W140+Y140+AA140))/1440</f>
        <v>1</v>
      </c>
      <c r="AJ140" s="69" t="n">
        <f aca="false">IF(U140&gt;0,(1440-((X140*W140+AT140*AU140)+(Z140*Y140+AV140*AW140)+(AA140*AB140+AX140*AY140))/(W140+Y140+AA140))/1440,"no data")</f>
        <v>0.932902298850575</v>
      </c>
      <c r="AK140" s="91" t="n">
        <v>7.807</v>
      </c>
      <c r="AL140" s="96" t="n">
        <v>135.35</v>
      </c>
      <c r="AM140" s="58" t="n">
        <f aca="false">AK140*AL140</f>
        <v>1056.67745</v>
      </c>
      <c r="AN140" s="91" t="n">
        <v>26.03</v>
      </c>
      <c r="AO140" s="166" t="n">
        <v>1010.56</v>
      </c>
      <c r="AP140" s="73" t="n">
        <f aca="false">AN140*AO140</f>
        <v>26304.8768</v>
      </c>
      <c r="AQ140" s="94" t="n">
        <f aca="false">IF(U140&gt;0,((((AK140*AL140)+(AN140*AO140))/(U140*1000))*1000000),"no data")</f>
        <v>8691.72625476493</v>
      </c>
      <c r="AR140" s="75" t="n">
        <f aca="false">S140/24</f>
        <v>143.041666666667</v>
      </c>
      <c r="AS140" s="34"/>
      <c r="AT140" s="59" t="n">
        <v>0</v>
      </c>
      <c r="AU140" s="59" t="n">
        <v>0</v>
      </c>
      <c r="AV140" s="59" t="n">
        <v>0</v>
      </c>
      <c r="AW140" s="59" t="n">
        <v>0</v>
      </c>
      <c r="AX140" s="59" t="n">
        <v>15</v>
      </c>
      <c r="AY140" s="59" t="n">
        <v>934</v>
      </c>
      <c r="AZ140" s="59" t="n">
        <v>0</v>
      </c>
      <c r="BB140" s="77" t="n">
        <v>1013</v>
      </c>
      <c r="BC140" s="77" t="n">
        <v>1023</v>
      </c>
      <c r="BD140" s="77" t="n">
        <v>1204</v>
      </c>
      <c r="BE140" s="77" t="n">
        <f aca="false">BC140-BB140</f>
        <v>10</v>
      </c>
      <c r="BF140" s="78" t="n">
        <f aca="false">AQ140</f>
        <v>8691.72625476493</v>
      </c>
      <c r="BG140" s="78" t="n">
        <f aca="false">BD140/24</f>
        <v>50.1666666666667</v>
      </c>
      <c r="BH140" s="140" t="n">
        <v>0.897</v>
      </c>
      <c r="BI140" s="100" t="n">
        <v>0.741</v>
      </c>
      <c r="BJ140" s="77" t="n">
        <v>24.2</v>
      </c>
      <c r="BK140" s="77" t="n">
        <v>21.47</v>
      </c>
      <c r="BL140" s="77" t="n">
        <v>20.15</v>
      </c>
      <c r="BM140" s="77" t="n">
        <v>50.12</v>
      </c>
      <c r="BN140" s="99" t="n">
        <v>0.9357</v>
      </c>
      <c r="BO140" s="78" t="n">
        <v>87.59</v>
      </c>
      <c r="BP140" s="78" t="n">
        <v>86.97</v>
      </c>
      <c r="BQ140" s="84" t="n">
        <f aca="false">BO140-BP140</f>
        <v>0.620000000000005</v>
      </c>
      <c r="BR140" s="77" t="n">
        <v>11250</v>
      </c>
      <c r="BS140" s="77" t="n">
        <v>11481</v>
      </c>
      <c r="BT140" s="98" t="n">
        <f aca="false">BS140-BR140</f>
        <v>231</v>
      </c>
      <c r="BU140" s="78" t="n">
        <v>0</v>
      </c>
      <c r="BV140" s="169" t="n">
        <f aca="false">BH140+BI140</f>
        <v>1.638</v>
      </c>
    </row>
    <row r="141" customFormat="false" ht="13.8" hidden="false" customHeight="false" outlineLevel="0" collapsed="false">
      <c r="A141" s="54"/>
      <c r="B141" s="55" t="n">
        <v>43601</v>
      </c>
      <c r="C141" s="56" t="n">
        <v>86</v>
      </c>
      <c r="D141" s="57" t="n">
        <v>0.515</v>
      </c>
      <c r="E141" s="58" t="n">
        <v>70.5</v>
      </c>
      <c r="F141" s="59" t="n">
        <v>97</v>
      </c>
      <c r="G141" s="59" t="n">
        <v>74</v>
      </c>
      <c r="H141" s="59" t="n">
        <v>24</v>
      </c>
      <c r="I141" s="59" t="n">
        <v>0</v>
      </c>
      <c r="J141" s="59" t="n">
        <v>24</v>
      </c>
      <c r="K141" s="59" t="n">
        <v>0</v>
      </c>
      <c r="L141" s="61" t="n">
        <v>0</v>
      </c>
      <c r="M141" s="61" t="n">
        <v>0</v>
      </c>
      <c r="N141" s="61" t="n">
        <v>0</v>
      </c>
      <c r="O141" s="61" t="n">
        <v>0</v>
      </c>
      <c r="P141" s="61" t="n">
        <v>0</v>
      </c>
      <c r="Q141" s="61" t="n">
        <v>0</v>
      </c>
      <c r="R141" s="137" t="n">
        <v>3537</v>
      </c>
      <c r="S141" s="62" t="n">
        <v>3446</v>
      </c>
      <c r="T141" s="62" t="n">
        <v>3024</v>
      </c>
      <c r="U141" s="141" t="n">
        <v>3032</v>
      </c>
      <c r="V141" s="63" t="n">
        <v>3118</v>
      </c>
      <c r="W141" s="59" t="n">
        <v>42</v>
      </c>
      <c r="X141" s="59" t="n">
        <v>0</v>
      </c>
      <c r="Y141" s="59" t="n">
        <v>43</v>
      </c>
      <c r="Z141" s="59" t="n">
        <v>0</v>
      </c>
      <c r="AA141" s="59" t="n">
        <v>60</v>
      </c>
      <c r="AB141" s="59" t="n">
        <v>0</v>
      </c>
      <c r="AC141" s="59" t="n">
        <f aca="false">(V141-U141)+AZ141</f>
        <v>86</v>
      </c>
      <c r="AD141" s="65" t="n">
        <f aca="false">U141-T141</f>
        <v>8</v>
      </c>
      <c r="AE141" s="59" t="n">
        <v>132</v>
      </c>
      <c r="AF141" s="66" t="n">
        <f aca="false">IF(AE141&gt;0, V141/(AE141*24),"no data")</f>
        <v>0.984217171717172</v>
      </c>
      <c r="AG141" s="67" t="n">
        <f aca="false">IF(R141&gt;0,R141/24,"no data")</f>
        <v>147.375</v>
      </c>
      <c r="AH141" s="66" t="n">
        <f aca="false">IF(U141&gt;0,(U141/R141),"no data")</f>
        <v>0.85722363584959</v>
      </c>
      <c r="AI141" s="68" t="n">
        <f aca="false">(1440-((W141*X141)+(Y141*Z141)+(AA141*AB141))/(W141+Y141+AA141))/1440</f>
        <v>1</v>
      </c>
      <c r="AJ141" s="69" t="n">
        <f aca="false">IF(U141&gt;0,(1440-((X141*W141+AT141*AU141)+(Z141*Y141+AV141*AW141)+(AA141*AB141+AX141*AY141))/(W141+Y141+AA141))/1440,"no data")</f>
        <v>0.896551724137931</v>
      </c>
      <c r="AK141" s="91" t="n">
        <v>7.83</v>
      </c>
      <c r="AL141" s="96" t="n">
        <v>138.79</v>
      </c>
      <c r="AM141" s="58" t="n">
        <f aca="false">AK141*AL141</f>
        <v>1086.7257</v>
      </c>
      <c r="AN141" s="91" t="n">
        <v>24.862031</v>
      </c>
      <c r="AO141" s="166" t="n">
        <v>1004.12975110521</v>
      </c>
      <c r="AP141" s="73" t="n">
        <f aca="false">AN141*AO141</f>
        <v>24964.705</v>
      </c>
      <c r="AQ141" s="94" t="n">
        <f aca="false">IF(U141&gt;0,((((AK141*AL141)+(AN141*AO141))/(U141*1000))*1000000),"no data")</f>
        <v>8592.16052110818</v>
      </c>
      <c r="AR141" s="75" t="n">
        <f aca="false">S141/24</f>
        <v>143.583333333333</v>
      </c>
      <c r="AS141" s="34"/>
      <c r="AT141" s="59" t="n">
        <v>0</v>
      </c>
      <c r="AU141" s="76" t="n">
        <v>0</v>
      </c>
      <c r="AV141" s="76" t="n">
        <v>0</v>
      </c>
      <c r="AW141" s="59" t="n">
        <v>0</v>
      </c>
      <c r="AX141" s="76" t="n">
        <v>15</v>
      </c>
      <c r="AY141" s="59" t="n">
        <v>1440</v>
      </c>
      <c r="AZ141" s="59" t="n">
        <v>0</v>
      </c>
      <c r="BB141" s="77" t="n">
        <v>1008</v>
      </c>
      <c r="BC141" s="77" t="n">
        <v>1022</v>
      </c>
      <c r="BD141" s="77" t="n">
        <v>1088</v>
      </c>
      <c r="BE141" s="77" t="n">
        <f aca="false">BC141-BB141</f>
        <v>14</v>
      </c>
      <c r="BF141" s="77" t="n">
        <f aca="false">AQ141</f>
        <v>8592.16052110818</v>
      </c>
      <c r="BG141" s="78" t="n">
        <f aca="false">BD141/24</f>
        <v>45.3333333333333</v>
      </c>
      <c r="BH141" s="79" t="n">
        <v>0.4</v>
      </c>
      <c r="BI141" s="80" t="n">
        <v>0.181</v>
      </c>
      <c r="BJ141" s="81" t="n">
        <v>24.281</v>
      </c>
      <c r="BK141" s="81" t="n">
        <v>21.566</v>
      </c>
      <c r="BL141" s="81" t="n">
        <v>19.892</v>
      </c>
      <c r="BM141" s="81" t="n">
        <v>50.09</v>
      </c>
      <c r="BN141" s="83" t="n">
        <v>0.9351</v>
      </c>
      <c r="BO141" s="78" t="n">
        <v>87.55</v>
      </c>
      <c r="BP141" s="78" t="n">
        <v>86.93</v>
      </c>
      <c r="BQ141" s="84" t="n">
        <f aca="false">BO141-BP141</f>
        <v>0.61999999999999</v>
      </c>
      <c r="BR141" s="77" t="n">
        <v>11321</v>
      </c>
      <c r="BS141" s="77" t="n">
        <v>11523</v>
      </c>
      <c r="BT141" s="98" t="n">
        <f aca="false">BS141-BR141</f>
        <v>202</v>
      </c>
      <c r="BU141" s="78" t="n">
        <v>4.95</v>
      </c>
      <c r="BV141" s="169" t="n">
        <f aca="false">BH141+BI141</f>
        <v>0.581</v>
      </c>
    </row>
    <row r="142" customFormat="false" ht="13.8" hidden="false" customHeight="false" outlineLevel="0" collapsed="false">
      <c r="A142" s="54"/>
      <c r="B142" s="55" t="n">
        <v>43602</v>
      </c>
      <c r="C142" s="56" t="n">
        <v>80.3</v>
      </c>
      <c r="D142" s="57" t="n">
        <v>0.667</v>
      </c>
      <c r="E142" s="58" t="n">
        <v>69</v>
      </c>
      <c r="F142" s="59" t="n">
        <v>88</v>
      </c>
      <c r="G142" s="59" t="n">
        <v>72</v>
      </c>
      <c r="H142" s="59" t="n">
        <v>14</v>
      </c>
      <c r="I142" s="59" t="n">
        <v>28</v>
      </c>
      <c r="J142" s="59" t="n">
        <v>20</v>
      </c>
      <c r="K142" s="59" t="n">
        <v>46</v>
      </c>
      <c r="L142" s="61" t="n">
        <v>9</v>
      </c>
      <c r="M142" s="61" t="n">
        <v>16</v>
      </c>
      <c r="N142" s="61" t="n">
        <v>2</v>
      </c>
      <c r="O142" s="61" t="n">
        <v>57</v>
      </c>
      <c r="P142" s="61" t="n">
        <v>0</v>
      </c>
      <c r="Q142" s="61" t="n">
        <v>0</v>
      </c>
      <c r="R142" s="143" t="n">
        <v>3595</v>
      </c>
      <c r="S142" s="62" t="n">
        <v>3479</v>
      </c>
      <c r="T142" s="62" t="n">
        <v>2227</v>
      </c>
      <c r="U142" s="138" t="n">
        <v>2240</v>
      </c>
      <c r="V142" s="63" t="n">
        <v>2307</v>
      </c>
      <c r="W142" s="59" t="n">
        <v>42</v>
      </c>
      <c r="X142" s="59" t="n">
        <v>0</v>
      </c>
      <c r="Y142" s="59" t="n">
        <v>43</v>
      </c>
      <c r="Z142" s="59" t="n">
        <v>0</v>
      </c>
      <c r="AA142" s="59" t="n">
        <v>60</v>
      </c>
      <c r="AB142" s="59" t="n">
        <v>0</v>
      </c>
      <c r="AC142" s="59" t="n">
        <f aca="false">(V142-U142)+AZ142</f>
        <v>71</v>
      </c>
      <c r="AD142" s="65" t="n">
        <f aca="false">U142-T142</f>
        <v>13</v>
      </c>
      <c r="AE142" s="59" t="n">
        <v>132</v>
      </c>
      <c r="AF142" s="66" t="n">
        <f aca="false">IF(AE142&gt;0, V142/(AE142*24),"no data")</f>
        <v>0.728219696969697</v>
      </c>
      <c r="AG142" s="67" t="n">
        <f aca="false">IF(R142&gt;0,R142/24,"no data")</f>
        <v>149.791666666667</v>
      </c>
      <c r="AH142" s="66" t="n">
        <f aca="false">IF(U142&gt;0,(U142/R142),"no data")</f>
        <v>0.623087621696801</v>
      </c>
      <c r="AI142" s="68" t="n">
        <f aca="false">(1440-((W142*X142)+(Y142*Z142)+(AA142*AB142))/(W142+Y142+AA142))/1440</f>
        <v>1</v>
      </c>
      <c r="AJ142" s="69" t="n">
        <f aca="false">IF(U142&gt;0,(1440-((X142*W142+AT142*AU142)+(Z142*Y142+AV142*AW142)+(AA142*AB142+AX142*AY142))/(W142+Y142+AA142))/1440,"no data")</f>
        <v>0.83860632183908</v>
      </c>
      <c r="AK142" s="91" t="n">
        <v>6.678</v>
      </c>
      <c r="AL142" s="96" t="n">
        <v>132.66</v>
      </c>
      <c r="AM142" s="58" t="n">
        <f aca="false">AK142*AL142</f>
        <v>885.90348</v>
      </c>
      <c r="AN142" s="91" t="n">
        <v>18.674183</v>
      </c>
      <c r="AO142" s="166" t="n">
        <v>997.442351293227</v>
      </c>
      <c r="AP142" s="73" t="n">
        <f aca="false">AN142*AO142</f>
        <v>18626.421</v>
      </c>
      <c r="AQ142" s="94" t="n">
        <f aca="false">IF(U142&gt;0,((((AK142*AL142)+(AN142*AO142))/(U142*1000))*1000000),"no data")</f>
        <v>8710.85914285714</v>
      </c>
      <c r="AR142" s="75" t="n">
        <f aca="false">S142/24</f>
        <v>144.958333333333</v>
      </c>
      <c r="AS142" s="34"/>
      <c r="AT142" s="59" t="n">
        <v>16</v>
      </c>
      <c r="AU142" s="76" t="n">
        <v>16</v>
      </c>
      <c r="AV142" s="76" t="n">
        <v>19</v>
      </c>
      <c r="AW142" s="59" t="n">
        <v>17</v>
      </c>
      <c r="AX142" s="76" t="n">
        <v>23</v>
      </c>
      <c r="AY142" s="59" t="n">
        <v>1440</v>
      </c>
      <c r="AZ142" s="59" t="n">
        <v>4</v>
      </c>
      <c r="BB142" s="77" t="n">
        <v>618</v>
      </c>
      <c r="BC142" s="77" t="n">
        <v>891</v>
      </c>
      <c r="BD142" s="77" t="n">
        <v>798</v>
      </c>
      <c r="BE142" s="77" t="n">
        <f aca="false">BC142-BB142</f>
        <v>273</v>
      </c>
      <c r="BF142" s="77" t="n">
        <f aca="false">AQ142</f>
        <v>8710.85914285714</v>
      </c>
      <c r="BG142" s="78" t="n">
        <f aca="false">BD142/24</f>
        <v>33.25</v>
      </c>
      <c r="BH142" s="79" t="n">
        <v>0.236</v>
      </c>
      <c r="BI142" s="80" t="n">
        <v>0.118</v>
      </c>
      <c r="BJ142" s="82" t="n">
        <v>14.94</v>
      </c>
      <c r="BK142" s="82" t="n">
        <v>18.93</v>
      </c>
      <c r="BL142" s="82" t="n">
        <v>17.46</v>
      </c>
      <c r="BM142" s="81" t="n">
        <v>50.12</v>
      </c>
      <c r="BN142" s="83" t="n">
        <v>0.9371</v>
      </c>
      <c r="BO142" s="78" t="n">
        <v>87.75</v>
      </c>
      <c r="BP142" s="78" t="n">
        <v>86.92</v>
      </c>
      <c r="BQ142" s="84" t="n">
        <f aca="false">BO142-BP142</f>
        <v>0.829999999999998</v>
      </c>
      <c r="BR142" s="77" t="n">
        <v>11341</v>
      </c>
      <c r="BS142" s="77" t="n">
        <v>11547</v>
      </c>
      <c r="BT142" s="98" t="n">
        <f aca="false">BS142-BR142</f>
        <v>206</v>
      </c>
      <c r="BU142" s="78" t="n">
        <v>0</v>
      </c>
      <c r="BV142" s="169" t="n">
        <f aca="false">BH142+BI142</f>
        <v>0.354</v>
      </c>
    </row>
    <row r="143" customFormat="false" ht="13.8" hidden="false" customHeight="false" outlineLevel="0" collapsed="false">
      <c r="A143" s="54"/>
      <c r="B143" s="55" t="n">
        <v>43603</v>
      </c>
      <c r="C143" s="56" t="n">
        <v>83.4</v>
      </c>
      <c r="D143" s="57" t="n">
        <v>0.609</v>
      </c>
      <c r="E143" s="58" t="n">
        <v>75.5</v>
      </c>
      <c r="F143" s="60" t="n">
        <v>93</v>
      </c>
      <c r="G143" s="60" t="n">
        <v>73</v>
      </c>
      <c r="H143" s="60" t="n">
        <v>0</v>
      </c>
      <c r="I143" s="60" t="n">
        <v>0</v>
      </c>
      <c r="J143" s="60" t="n">
        <v>0</v>
      </c>
      <c r="K143" s="60" t="n">
        <v>0</v>
      </c>
      <c r="L143" s="60" t="n">
        <v>24</v>
      </c>
      <c r="M143" s="60" t="n">
        <v>0</v>
      </c>
      <c r="N143" s="60" t="n">
        <v>24</v>
      </c>
      <c r="O143" s="60" t="n">
        <v>0</v>
      </c>
      <c r="P143" s="60" t="n">
        <v>0</v>
      </c>
      <c r="Q143" s="60" t="n">
        <v>0</v>
      </c>
      <c r="R143" s="143" t="n">
        <v>3562</v>
      </c>
      <c r="S143" s="62" t="n">
        <v>3520</v>
      </c>
      <c r="T143" s="65" t="n">
        <v>0</v>
      </c>
      <c r="U143" s="144" t="n">
        <v>0</v>
      </c>
      <c r="V143" s="144" t="n">
        <v>0</v>
      </c>
      <c r="W143" s="60" t="n">
        <v>42</v>
      </c>
      <c r="X143" s="60" t="n">
        <v>0</v>
      </c>
      <c r="Y143" s="60" t="n">
        <v>43</v>
      </c>
      <c r="Z143" s="60" t="n">
        <v>0</v>
      </c>
      <c r="AA143" s="60" t="n">
        <v>60</v>
      </c>
      <c r="AB143" s="60" t="n">
        <v>0</v>
      </c>
      <c r="AC143" s="59" t="n">
        <f aca="false">(V143-U143)+AZ143</f>
        <v>14</v>
      </c>
      <c r="AD143" s="65" t="n">
        <f aca="false">U143-T143</f>
        <v>0</v>
      </c>
      <c r="AE143" s="60" t="n">
        <v>0</v>
      </c>
      <c r="AF143" s="66" t="str">
        <f aca="false">IF(AE143&gt;0, V143/(AE143*24),"no data")</f>
        <v>no data</v>
      </c>
      <c r="AG143" s="67" t="n">
        <f aca="false">IF(R143&gt;0,R143/24,"no data")</f>
        <v>148.416666666667</v>
      </c>
      <c r="AH143" s="66" t="str">
        <f aca="false">IF(U143&gt;0,(U143/R143),"no data")</f>
        <v>no data</v>
      </c>
      <c r="AI143" s="68" t="n">
        <f aca="false">(1440-((W143*X143)+(Y143*Z143)+(AA143*AB143))/(W143+Y143+AA143))/1440</f>
        <v>1</v>
      </c>
      <c r="AJ143" s="69" t="str">
        <f aca="false">IF(U143&gt;0,(1440-((X143*W143+AT143*AU143)+(Z143*Y143+AV143*AW143)+(AA143*AB143+AX143*AY143))/(W143+Y143+AA143))/1440,"no data")</f>
        <v>no data</v>
      </c>
      <c r="AK143" s="91" t="n">
        <v>0</v>
      </c>
      <c r="AL143" s="96" t="n">
        <v>0</v>
      </c>
      <c r="AM143" s="58" t="n">
        <f aca="false">AK143*AL143</f>
        <v>0</v>
      </c>
      <c r="AN143" s="91" t="n">
        <v>0</v>
      </c>
      <c r="AO143" s="166" t="n">
        <v>0</v>
      </c>
      <c r="AP143" s="73" t="n">
        <f aca="false">AN143*AO143</f>
        <v>0</v>
      </c>
      <c r="AQ143" s="94" t="str">
        <f aca="false">IF(U143&gt;0,((((AK143*AL143)+(AN143*AO143))/(U143*1000))*1000000),"no data")</f>
        <v>no data</v>
      </c>
      <c r="AR143" s="75" t="n">
        <f aca="false">S143/24</f>
        <v>146.666666666667</v>
      </c>
      <c r="AS143" s="34"/>
      <c r="AT143" s="60" t="n">
        <v>0</v>
      </c>
      <c r="AU143" s="60" t="n">
        <v>0</v>
      </c>
      <c r="AV143" s="60" t="n">
        <v>0</v>
      </c>
      <c r="AW143" s="60" t="n">
        <v>0</v>
      </c>
      <c r="AX143" s="60" t="n">
        <v>0</v>
      </c>
      <c r="AY143" s="60" t="n">
        <v>0</v>
      </c>
      <c r="AZ143" s="60" t="n">
        <v>14</v>
      </c>
      <c r="BB143" s="77" t="n">
        <v>0</v>
      </c>
      <c r="BC143" s="77" t="n">
        <v>0</v>
      </c>
      <c r="BD143" s="77" t="n">
        <v>0</v>
      </c>
      <c r="BE143" s="77" t="n">
        <f aca="false">BC143-BB143</f>
        <v>0</v>
      </c>
      <c r="BF143" s="77" t="str">
        <f aca="false">AQ143</f>
        <v>no data</v>
      </c>
      <c r="BG143" s="78" t="n">
        <f aca="false">BD143/24</f>
        <v>0</v>
      </c>
      <c r="BH143" s="145" t="n">
        <v>0</v>
      </c>
      <c r="BI143" s="145" t="n">
        <v>0</v>
      </c>
      <c r="BJ143" s="146" t="n">
        <v>0</v>
      </c>
      <c r="BK143" s="146" t="n">
        <v>0</v>
      </c>
      <c r="BL143" s="146" t="n">
        <v>0</v>
      </c>
      <c r="BM143" s="147" t="n">
        <v>50.1</v>
      </c>
      <c r="BN143" s="148" t="n">
        <v>0</v>
      </c>
      <c r="BO143" s="78" t="n">
        <v>0</v>
      </c>
      <c r="BP143" s="78" t="n">
        <v>0</v>
      </c>
      <c r="BQ143" s="84"/>
      <c r="BR143" s="97" t="n">
        <v>0</v>
      </c>
      <c r="BS143" s="97" t="n">
        <v>0</v>
      </c>
      <c r="BT143" s="98" t="n">
        <f aca="false">BS143-BR143</f>
        <v>0</v>
      </c>
      <c r="BU143" s="147" t="n">
        <v>0</v>
      </c>
      <c r="BV143" s="169" t="n">
        <f aca="false">BH143+BI143</f>
        <v>0</v>
      </c>
    </row>
    <row r="144" customFormat="false" ht="13.8" hidden="false" customHeight="false" outlineLevel="0" collapsed="false">
      <c r="A144" s="54"/>
      <c r="B144" s="55" t="n">
        <v>43604</v>
      </c>
      <c r="C144" s="56" t="n">
        <v>89.5</v>
      </c>
      <c r="D144" s="57" t="n">
        <v>0.515</v>
      </c>
      <c r="E144" s="58" t="n">
        <v>70.3</v>
      </c>
      <c r="F144" s="149" t="n">
        <v>102</v>
      </c>
      <c r="G144" s="149" t="n">
        <v>77</v>
      </c>
      <c r="H144" s="60" t="n">
        <v>0</v>
      </c>
      <c r="I144" s="60" t="n">
        <v>0</v>
      </c>
      <c r="J144" s="60" t="n">
        <v>2</v>
      </c>
      <c r="K144" s="60" t="n">
        <v>42</v>
      </c>
      <c r="L144" s="60" t="n">
        <v>24</v>
      </c>
      <c r="M144" s="60" t="n">
        <v>0</v>
      </c>
      <c r="N144" s="60" t="n">
        <v>19</v>
      </c>
      <c r="O144" s="60" t="n">
        <v>8</v>
      </c>
      <c r="P144" s="60" t="n">
        <v>0</v>
      </c>
      <c r="Q144" s="60" t="n">
        <v>0</v>
      </c>
      <c r="R144" s="143" t="n">
        <v>3499</v>
      </c>
      <c r="S144" s="62" t="n">
        <v>3477</v>
      </c>
      <c r="T144" s="65" t="n">
        <v>211</v>
      </c>
      <c r="U144" s="144" t="n">
        <v>209</v>
      </c>
      <c r="V144" s="144" t="n">
        <v>223</v>
      </c>
      <c r="W144" s="60" t="n">
        <v>42</v>
      </c>
      <c r="X144" s="60" t="n">
        <v>0</v>
      </c>
      <c r="Y144" s="60" t="n">
        <v>43</v>
      </c>
      <c r="Z144" s="60" t="n">
        <v>0</v>
      </c>
      <c r="AA144" s="60" t="n">
        <v>60</v>
      </c>
      <c r="AB144" s="60" t="n">
        <v>0</v>
      </c>
      <c r="AC144" s="59" t="n">
        <f aca="false">(V144-U144)+AZ144</f>
        <v>27</v>
      </c>
      <c r="AD144" s="65" t="n">
        <f aca="false">U144-T144</f>
        <v>-2</v>
      </c>
      <c r="AE144" s="60" t="n">
        <v>62</v>
      </c>
      <c r="AF144" s="66" t="n">
        <f aca="false">IF(AE144&gt;0, V144/(AE144*24),"no data")</f>
        <v>0.149865591397849</v>
      </c>
      <c r="AG144" s="67" t="n">
        <f aca="false">IF(R144&gt;0,R144/24,"no data")</f>
        <v>145.791666666667</v>
      </c>
      <c r="AH144" s="66" t="n">
        <f aca="false">IF(U144&gt;0,(U144/R144),"no data")</f>
        <v>0.0597313518148042</v>
      </c>
      <c r="AI144" s="68" t="n">
        <f aca="false">(1440-((W144*X144)+(Y144*Z144)+(AA144*AB144))/(W144+Y144+AA144))/1440</f>
        <v>1</v>
      </c>
      <c r="AJ144" s="69" t="n">
        <f aca="false">IF(U144&gt;0,(1440-((X144*W144+AT144*AU144)+(Z144*Y144+AV144*AW144)+(AA144*AB144+AX144*AY144))/(W144+Y144+AA144))/1440,"no data")</f>
        <v>0.953218390804598</v>
      </c>
      <c r="AK144" s="91" t="n">
        <v>1.615</v>
      </c>
      <c r="AL144" s="96" t="n">
        <v>151.58</v>
      </c>
      <c r="AM144" s="58" t="n">
        <f aca="false">AK144*AL144</f>
        <v>244.8017</v>
      </c>
      <c r="AN144" s="91" t="n">
        <v>2.141859</v>
      </c>
      <c r="AO144" s="166" t="n">
        <v>995.948379421801</v>
      </c>
      <c r="AP144" s="73" t="n">
        <f aca="false">AN144*AO144</f>
        <v>2133.181</v>
      </c>
      <c r="AQ144" s="94" t="n">
        <f aca="false">IF(U144&gt;0,((((AK144*AL144)+(AN144*AO144))/(U144*1000))*1000000),"no data")</f>
        <v>11377.9076555024</v>
      </c>
      <c r="AR144" s="75" t="n">
        <f aca="false">S144/24</f>
        <v>144.875</v>
      </c>
      <c r="AS144" s="34"/>
      <c r="AT144" s="60" t="n">
        <v>0</v>
      </c>
      <c r="AU144" s="60" t="n">
        <v>0</v>
      </c>
      <c r="AV144" s="60" t="n">
        <v>19</v>
      </c>
      <c r="AW144" s="60" t="n">
        <v>130</v>
      </c>
      <c r="AX144" s="60" t="n">
        <v>41</v>
      </c>
      <c r="AY144" s="60" t="n">
        <v>178</v>
      </c>
      <c r="AZ144" s="60" t="n">
        <v>13</v>
      </c>
      <c r="BB144" s="77" t="n">
        <v>0</v>
      </c>
      <c r="BC144" s="77" t="n">
        <v>166</v>
      </c>
      <c r="BD144" s="77" t="n">
        <v>57</v>
      </c>
      <c r="BE144" s="77" t="n">
        <f aca="false">BC144-BB144</f>
        <v>166</v>
      </c>
      <c r="BF144" s="77" t="n">
        <f aca="false">AQ144</f>
        <v>11377.9076555024</v>
      </c>
      <c r="BG144" s="139" t="n">
        <f aca="false">BD144/24</f>
        <v>2.375</v>
      </c>
      <c r="BH144" s="145" t="n">
        <v>0</v>
      </c>
      <c r="BI144" s="80" t="n">
        <v>0</v>
      </c>
      <c r="BJ144" s="146" t="n">
        <v>0</v>
      </c>
      <c r="BK144" s="146" t="n">
        <v>3.98</v>
      </c>
      <c r="BL144" s="146" t="n">
        <v>3.36</v>
      </c>
      <c r="BM144" s="147" t="n">
        <v>50.11</v>
      </c>
      <c r="BN144" s="148" t="n">
        <v>0.9306</v>
      </c>
      <c r="BO144" s="78" t="n">
        <v>0</v>
      </c>
      <c r="BP144" s="78" t="n">
        <v>87.21</v>
      </c>
      <c r="BQ144" s="84"/>
      <c r="BR144" s="97" t="n">
        <v>0</v>
      </c>
      <c r="BS144" s="97" t="n">
        <v>11699</v>
      </c>
      <c r="BT144" s="98" t="n">
        <f aca="false">BS144-BR144</f>
        <v>11699</v>
      </c>
      <c r="BU144" s="147" t="n">
        <v>0</v>
      </c>
      <c r="BV144" s="169" t="n">
        <f aca="false">BH144+BI144</f>
        <v>0</v>
      </c>
    </row>
    <row r="145" customFormat="false" ht="13.8" hidden="false" customHeight="false" outlineLevel="0" collapsed="false">
      <c r="A145" s="54"/>
      <c r="B145" s="55" t="n">
        <v>43605</v>
      </c>
      <c r="C145" s="56" t="n">
        <v>88.7</v>
      </c>
      <c r="D145" s="57" t="n">
        <v>0.454</v>
      </c>
      <c r="E145" s="58" t="n">
        <v>72.3</v>
      </c>
      <c r="F145" s="60" t="n">
        <v>101</v>
      </c>
      <c r="G145" s="60" t="n">
        <v>77</v>
      </c>
      <c r="H145" s="59" t="n">
        <v>0</v>
      </c>
      <c r="I145" s="59" t="n">
        <v>0</v>
      </c>
      <c r="J145" s="59" t="n">
        <v>0</v>
      </c>
      <c r="K145" s="59" t="n">
        <v>0</v>
      </c>
      <c r="L145" s="61" t="n">
        <v>24</v>
      </c>
      <c r="M145" s="61" t="n">
        <v>0</v>
      </c>
      <c r="N145" s="61" t="n">
        <v>24</v>
      </c>
      <c r="O145" s="61" t="n">
        <v>0</v>
      </c>
      <c r="P145" s="61" t="n">
        <v>0</v>
      </c>
      <c r="Q145" s="61" t="n">
        <v>0</v>
      </c>
      <c r="R145" s="143" t="n">
        <v>3508</v>
      </c>
      <c r="S145" s="62" t="n">
        <v>3494</v>
      </c>
      <c r="T145" s="150" t="n">
        <v>0</v>
      </c>
      <c r="U145" s="63" t="n">
        <v>0</v>
      </c>
      <c r="V145" s="63" t="n">
        <v>0</v>
      </c>
      <c r="W145" s="59" t="n">
        <v>42</v>
      </c>
      <c r="X145" s="60" t="n">
        <v>0</v>
      </c>
      <c r="Y145" s="60" t="n">
        <v>43</v>
      </c>
      <c r="Z145" s="60" t="n">
        <v>0</v>
      </c>
      <c r="AA145" s="60" t="n">
        <v>60</v>
      </c>
      <c r="AB145" s="60" t="n">
        <v>0</v>
      </c>
      <c r="AC145" s="59" t="n">
        <f aca="false">(V145-U145)+AZ145</f>
        <v>17</v>
      </c>
      <c r="AD145" s="65" t="n">
        <f aca="false">U145-T145</f>
        <v>0</v>
      </c>
      <c r="AE145" s="60" t="n">
        <v>0</v>
      </c>
      <c r="AF145" s="66" t="str">
        <f aca="false">IF(AE145&gt;0, V145/(AE145*24),"no data")</f>
        <v>no data</v>
      </c>
      <c r="AG145" s="67" t="n">
        <f aca="false">IF(R145&gt;0,R145/24,"no data")</f>
        <v>146.166666666667</v>
      </c>
      <c r="AH145" s="66" t="str">
        <f aca="false">IF(U145&gt;0,(U145/R145),"no data")</f>
        <v>no data</v>
      </c>
      <c r="AI145" s="68" t="n">
        <f aca="false">(1440-((W145*X145)+(Y145*Z145)+(AA145*AB145))/(W145+Y145+AA145))/1440</f>
        <v>1</v>
      </c>
      <c r="AJ145" s="69" t="str">
        <f aca="false">IF(U145&gt;0,(1440-((X145*W145+AT145*AU145)+(Z145*Y145+AV145*AW145)+(AA145*AB145+AX145*AY145))/(W145+Y145+AA145))/1440,"no data")</f>
        <v>no data</v>
      </c>
      <c r="AK145" s="91" t="n">
        <v>0</v>
      </c>
      <c r="AL145" s="96" t="n">
        <v>0</v>
      </c>
      <c r="AM145" s="58" t="n">
        <f aca="false">AK145*AL145</f>
        <v>0</v>
      </c>
      <c r="AN145" s="91" t="n">
        <v>0</v>
      </c>
      <c r="AO145" s="166" t="n">
        <v>0</v>
      </c>
      <c r="AP145" s="73" t="n">
        <f aca="false">AN145*AO145</f>
        <v>0</v>
      </c>
      <c r="AQ145" s="94" t="str">
        <f aca="false">IF(U145&gt;0,((((AK145*AL145)+(AN145*AO145))/(U145*1000))*1000000),"no data")</f>
        <v>no data</v>
      </c>
      <c r="AR145" s="75" t="n">
        <f aca="false">S145/24</f>
        <v>145.583333333333</v>
      </c>
      <c r="AS145" s="34"/>
      <c r="AT145" s="59" t="n">
        <v>0</v>
      </c>
      <c r="AU145" s="76" t="n">
        <v>0</v>
      </c>
      <c r="AV145" s="76" t="n">
        <v>0</v>
      </c>
      <c r="AW145" s="59" t="n">
        <v>0</v>
      </c>
      <c r="AX145" s="76" t="n">
        <v>0</v>
      </c>
      <c r="AY145" s="59" t="n">
        <v>0</v>
      </c>
      <c r="AZ145" s="59" t="n">
        <v>17</v>
      </c>
      <c r="BB145" s="77" t="n">
        <v>0</v>
      </c>
      <c r="BC145" s="77" t="n">
        <v>0</v>
      </c>
      <c r="BD145" s="77" t="n">
        <v>0</v>
      </c>
      <c r="BE145" s="77" t="n">
        <f aca="false">BC145-BB145</f>
        <v>0</v>
      </c>
      <c r="BF145" s="77" t="str">
        <f aca="false">AQ145</f>
        <v>no data</v>
      </c>
      <c r="BG145" s="139" t="n">
        <f aca="false">BD145/24</f>
        <v>0</v>
      </c>
      <c r="BH145" s="79" t="n">
        <v>0</v>
      </c>
      <c r="BI145" s="80" t="n">
        <v>0</v>
      </c>
      <c r="BJ145" s="82" t="n">
        <v>0</v>
      </c>
      <c r="BK145" s="82" t="n">
        <v>0</v>
      </c>
      <c r="BL145" s="82" t="n">
        <v>0</v>
      </c>
      <c r="BM145" s="81" t="n">
        <v>50.09</v>
      </c>
      <c r="BN145" s="83" t="n">
        <v>0</v>
      </c>
      <c r="BO145" s="78" t="n">
        <v>0</v>
      </c>
      <c r="BP145" s="78" t="n">
        <v>0</v>
      </c>
      <c r="BQ145" s="84"/>
      <c r="BR145" s="78" t="n">
        <v>0</v>
      </c>
      <c r="BS145" s="97" t="n">
        <v>0</v>
      </c>
      <c r="BT145" s="98" t="n">
        <f aca="false">BS145-BR145</f>
        <v>0</v>
      </c>
      <c r="BU145" s="78" t="n">
        <v>0</v>
      </c>
      <c r="BV145" s="169" t="n">
        <f aca="false">BH145+BI145</f>
        <v>0</v>
      </c>
    </row>
    <row r="146" customFormat="false" ht="13.8" hidden="false" customHeight="false" outlineLevel="0" collapsed="false">
      <c r="A146" s="101" t="s">
        <v>105</v>
      </c>
      <c r="B146" s="102" t="n">
        <v>43606</v>
      </c>
      <c r="C146" s="103" t="n">
        <v>93.6</v>
      </c>
      <c r="D146" s="132" t="n">
        <v>0.424</v>
      </c>
      <c r="E146" s="105" t="n">
        <v>63.9</v>
      </c>
      <c r="F146" s="107" t="n">
        <v>105</v>
      </c>
      <c r="G146" s="107" t="n">
        <v>80</v>
      </c>
      <c r="H146" s="107" t="n">
        <v>11</v>
      </c>
      <c r="I146" s="107" t="n">
        <v>38</v>
      </c>
      <c r="J146" s="107" t="n">
        <v>12</v>
      </c>
      <c r="K146" s="107" t="n">
        <v>23</v>
      </c>
      <c r="L146" s="151" t="n">
        <v>11</v>
      </c>
      <c r="M146" s="151" t="n">
        <v>23</v>
      </c>
      <c r="N146" s="151" t="n">
        <v>9</v>
      </c>
      <c r="O146" s="151" t="n">
        <v>10</v>
      </c>
      <c r="P146" s="151" t="n">
        <v>5</v>
      </c>
      <c r="Q146" s="151" t="n">
        <v>8</v>
      </c>
      <c r="R146" s="152" t="n">
        <v>3464</v>
      </c>
      <c r="S146" s="110" t="n">
        <v>3452</v>
      </c>
      <c r="T146" s="110" t="n">
        <v>1674</v>
      </c>
      <c r="U146" s="111" t="n">
        <v>1649</v>
      </c>
      <c r="V146" s="111" t="n">
        <v>1706</v>
      </c>
      <c r="W146" s="107" t="n">
        <v>42</v>
      </c>
      <c r="X146" s="107" t="n">
        <v>0</v>
      </c>
      <c r="Y146" s="107" t="n">
        <v>43</v>
      </c>
      <c r="Z146" s="107" t="n">
        <v>0</v>
      </c>
      <c r="AA146" s="107" t="n">
        <v>60</v>
      </c>
      <c r="AB146" s="107" t="n">
        <v>0</v>
      </c>
      <c r="AC146" s="112" t="n">
        <f aca="false">(V146-U146)+AZ146</f>
        <v>61</v>
      </c>
      <c r="AD146" s="113" t="n">
        <f aca="false">U146-T146</f>
        <v>-25</v>
      </c>
      <c r="AE146" s="107" t="n">
        <v>145</v>
      </c>
      <c r="AF146" s="114" t="n">
        <f aca="false">IF(AE146&gt;0, V146/(AE146*24),"no data")</f>
        <v>0.490229885057471</v>
      </c>
      <c r="AG146" s="115" t="n">
        <f aca="false">IF(R146&gt;0,R146/24,"no data")</f>
        <v>144.333333333333</v>
      </c>
      <c r="AH146" s="114" t="n">
        <f aca="false">IF(U146&gt;0,(U146/R146),"no data")</f>
        <v>0.476039260969977</v>
      </c>
      <c r="AI146" s="116" t="n">
        <f aca="false">(1440-((W146*X146)+(Y146*Z146)+(AA146*AB146))/(W146+Y146+AA146))/1440</f>
        <v>1</v>
      </c>
      <c r="AJ146" s="117" t="n">
        <f aca="false">IF(U146&gt;0,(1440-((X146*W146+AT146*AU146)+(Z146*Y146+AV146*AW146)+(AA146*AB146+AX146*AY146))/(W146+Y146+AA146))/1440,"no data")</f>
        <v>0.946168582375479</v>
      </c>
      <c r="AK146" s="91" t="n">
        <v>4.364</v>
      </c>
      <c r="AL146" s="96" t="n">
        <v>143.7</v>
      </c>
      <c r="AM146" s="105" t="n">
        <f aca="false">AK146*AL146</f>
        <v>627.1068</v>
      </c>
      <c r="AN146" s="91" t="n">
        <v>14.47114</v>
      </c>
      <c r="AO146" s="166" t="n">
        <v>994.846155866089</v>
      </c>
      <c r="AP146" s="121" t="n">
        <f aca="false">AN146*AO146</f>
        <v>14396.558</v>
      </c>
      <c r="AQ146" s="122" t="n">
        <f aca="false">IF(U146&gt;0,((((AK146*AL146)+(AN146*AO146))/(U146*1000))*1000000),"no data")</f>
        <v>9110.77307459066</v>
      </c>
      <c r="AR146" s="123" t="n">
        <f aca="false">S146/24</f>
        <v>143.833333333333</v>
      </c>
      <c r="AS146" s="34"/>
      <c r="AT146" s="106" t="n">
        <v>23</v>
      </c>
      <c r="AU146" s="125" t="n">
        <v>59</v>
      </c>
      <c r="AV146" s="125" t="n">
        <v>16</v>
      </c>
      <c r="AW146" s="106" t="n">
        <v>147</v>
      </c>
      <c r="AX146" s="125" t="n">
        <v>17</v>
      </c>
      <c r="AY146" s="106" t="n">
        <v>443</v>
      </c>
      <c r="AZ146" s="106" t="n">
        <v>4</v>
      </c>
      <c r="BB146" s="172" t="n">
        <v>495</v>
      </c>
      <c r="BC146" s="172" t="n">
        <v>584</v>
      </c>
      <c r="BD146" s="172" t="n">
        <v>627</v>
      </c>
      <c r="BE146" s="172" t="n">
        <f aca="false">BC146-BB146</f>
        <v>89</v>
      </c>
      <c r="BF146" s="172" t="n">
        <f aca="false">AQ147</f>
        <v>8737.95298333333</v>
      </c>
      <c r="BG146" s="173" t="n">
        <f aca="false">BD146/24</f>
        <v>26.125</v>
      </c>
      <c r="BH146" s="174" t="n">
        <v>0.531</v>
      </c>
      <c r="BI146" s="175" t="n">
        <v>0.474</v>
      </c>
      <c r="BJ146" s="176" t="n">
        <v>23.36</v>
      </c>
      <c r="BK146" s="176" t="n">
        <v>21.37</v>
      </c>
      <c r="BL146" s="176" t="n">
        <v>18.59</v>
      </c>
      <c r="BM146" s="177" t="n">
        <v>50.13</v>
      </c>
      <c r="BN146" s="178" t="n">
        <v>0.935</v>
      </c>
      <c r="BO146" s="176" t="n">
        <v>87.7</v>
      </c>
      <c r="BP146" s="176" t="n">
        <v>87.3</v>
      </c>
      <c r="BQ146" s="179"/>
      <c r="BR146" s="176" t="n">
        <v>11406</v>
      </c>
      <c r="BS146" s="176" t="n">
        <v>11607</v>
      </c>
      <c r="BT146" s="98" t="n">
        <f aca="false">BS146-BR146</f>
        <v>201</v>
      </c>
      <c r="BU146" s="173" t="n">
        <v>7.6</v>
      </c>
      <c r="BV146" s="169" t="n">
        <f aca="false">BH146+BI146</f>
        <v>1.005</v>
      </c>
    </row>
    <row r="147" customFormat="false" ht="13.8" hidden="false" customHeight="false" outlineLevel="0" collapsed="false">
      <c r="A147" s="101"/>
      <c r="B147" s="102" t="n">
        <v>43607</v>
      </c>
      <c r="C147" s="103" t="n">
        <v>93.3</v>
      </c>
      <c r="D147" s="132" t="n">
        <v>0.448</v>
      </c>
      <c r="E147" s="105" t="n">
        <v>74.9</v>
      </c>
      <c r="F147" s="107" t="n">
        <v>104</v>
      </c>
      <c r="G147" s="107" t="n">
        <v>83</v>
      </c>
      <c r="H147" s="107" t="n">
        <v>15</v>
      </c>
      <c r="I147" s="107" t="n">
        <v>36</v>
      </c>
      <c r="J147" s="107" t="n">
        <v>24</v>
      </c>
      <c r="K147" s="107" t="n">
        <v>0</v>
      </c>
      <c r="L147" s="151" t="n">
        <v>8</v>
      </c>
      <c r="M147" s="151" t="n">
        <v>0</v>
      </c>
      <c r="N147" s="151" t="n">
        <v>0</v>
      </c>
      <c r="O147" s="151" t="n">
        <v>0</v>
      </c>
      <c r="P147" s="151" t="n">
        <v>0</v>
      </c>
      <c r="Q147" s="151" t="n">
        <v>0</v>
      </c>
      <c r="R147" s="152" t="n">
        <v>3462</v>
      </c>
      <c r="S147" s="110" t="n">
        <v>3137</v>
      </c>
      <c r="T147" s="110" t="n">
        <v>2438</v>
      </c>
      <c r="U147" s="111" t="n">
        <v>2400</v>
      </c>
      <c r="V147" s="111" t="n">
        <v>2482</v>
      </c>
      <c r="W147" s="107" t="n">
        <v>42</v>
      </c>
      <c r="X147" s="107" t="n">
        <v>0</v>
      </c>
      <c r="Y147" s="107" t="n">
        <v>43</v>
      </c>
      <c r="Z147" s="107" t="n">
        <v>0</v>
      </c>
      <c r="AA147" s="107" t="n">
        <v>60</v>
      </c>
      <c r="AB147" s="107" t="n">
        <v>0</v>
      </c>
      <c r="AC147" s="112" t="n">
        <f aca="false">(V147-U147)+AZ147</f>
        <v>82</v>
      </c>
      <c r="AD147" s="113" t="n">
        <f aca="false">U147-T147</f>
        <v>-38</v>
      </c>
      <c r="AE147" s="107" t="n">
        <v>128</v>
      </c>
      <c r="AF147" s="114" t="n">
        <f aca="false">IF(AE147&gt;0, V147/(AE147*24),"no data")</f>
        <v>0.807942708333333</v>
      </c>
      <c r="AG147" s="115" t="n">
        <f aca="false">IF(R147&gt;0,R147/24,"no data")</f>
        <v>144.25</v>
      </c>
      <c r="AH147" s="114" t="n">
        <f aca="false">IF(U147&gt;0,(U147/R147),"no data")</f>
        <v>0.693240901213172</v>
      </c>
      <c r="AI147" s="116" t="n">
        <f aca="false">(1440-((W147*X147)+(Y147*Z147)+(AA147*AB147))/(W147+Y147+AA147))/1440</f>
        <v>1</v>
      </c>
      <c r="AJ147" s="117" t="n">
        <f aca="false">IF(U147&gt;0,(1440-((X147*W147+AT147*AU147)+(Z147*Y147+AV147*AW147)+(AA147*AB147+AX147*AY147))/(W147+Y147+AA147))/1440,"no data")</f>
        <v>0.825057471264368</v>
      </c>
      <c r="AK147" s="91" t="n">
        <v>7.711</v>
      </c>
      <c r="AL147" s="96" t="n">
        <v>136.56</v>
      </c>
      <c r="AM147" s="105" t="n">
        <f aca="false">AK147*AL147</f>
        <v>1053.01416</v>
      </c>
      <c r="AN147" s="91" t="n">
        <v>20.0076</v>
      </c>
      <c r="AO147" s="166" t="n">
        <v>995.525350366861</v>
      </c>
      <c r="AP147" s="121" t="n">
        <f aca="false">AN147*AO147</f>
        <v>19918.073</v>
      </c>
      <c r="AQ147" s="122" t="n">
        <f aca="false">IF(U147&gt;0,((((AK147*AL147)+(AN147*AO147))/(U147*1000))*1000000),"no data")</f>
        <v>8737.95298333333</v>
      </c>
      <c r="AR147" s="123" t="n">
        <f aca="false">S147/24</f>
        <v>130.708333333333</v>
      </c>
      <c r="AS147" s="34"/>
      <c r="AT147" s="106" t="n">
        <v>22</v>
      </c>
      <c r="AU147" s="125" t="n">
        <v>24</v>
      </c>
      <c r="AV147" s="106" t="n">
        <v>0</v>
      </c>
      <c r="AW147" s="106" t="n">
        <v>0</v>
      </c>
      <c r="AX147" s="125" t="n">
        <v>25</v>
      </c>
      <c r="AY147" s="106" t="n">
        <v>1440</v>
      </c>
      <c r="AZ147" s="106" t="n">
        <v>0</v>
      </c>
      <c r="BB147" s="126" t="n">
        <v>650</v>
      </c>
      <c r="BC147" s="126" t="n">
        <v>1010</v>
      </c>
      <c r="BD147" s="126" t="n">
        <v>822</v>
      </c>
      <c r="BE147" s="126" t="n">
        <f aca="false">BC147-BB147</f>
        <v>360</v>
      </c>
      <c r="BF147" s="126" t="n">
        <f aca="false">AQ148</f>
        <v>8605.33887733888</v>
      </c>
      <c r="BG147" s="128" t="n">
        <f aca="false">BD147/24</f>
        <v>34.25</v>
      </c>
      <c r="BH147" s="126" t="n">
        <v>0</v>
      </c>
      <c r="BI147" s="126" t="n">
        <v>0</v>
      </c>
      <c r="BJ147" s="126" t="n">
        <v>15.86</v>
      </c>
      <c r="BK147" s="126" t="n">
        <v>21.47</v>
      </c>
      <c r="BL147" s="126" t="n">
        <v>18.61</v>
      </c>
      <c r="BM147" s="126" t="n">
        <v>50.1</v>
      </c>
      <c r="BN147" s="126" t="n">
        <v>0.9365</v>
      </c>
      <c r="BO147" s="126" t="n">
        <v>87.58</v>
      </c>
      <c r="BP147" s="126" t="n">
        <v>87.16</v>
      </c>
      <c r="BQ147" s="180"/>
      <c r="BR147" s="126" t="n">
        <v>11371</v>
      </c>
      <c r="BS147" s="126" t="n">
        <v>11538</v>
      </c>
      <c r="BT147" s="180" t="n">
        <f aca="false">BS147-BR147</f>
        <v>167</v>
      </c>
      <c r="BU147" s="126" t="n">
        <v>3.75</v>
      </c>
      <c r="BV147" s="169" t="n">
        <f aca="false">BH147+BI147</f>
        <v>0</v>
      </c>
    </row>
    <row r="148" customFormat="false" ht="13.8" hidden="false" customHeight="false" outlineLevel="0" collapsed="false">
      <c r="A148" s="101"/>
      <c r="B148" s="102" t="n">
        <v>43608</v>
      </c>
      <c r="C148" s="103" t="n">
        <v>91.28</v>
      </c>
      <c r="D148" s="132" t="n">
        <v>0.461</v>
      </c>
      <c r="E148" s="105" t="n">
        <v>74.33</v>
      </c>
      <c r="F148" s="107" t="n">
        <v>102.4</v>
      </c>
      <c r="G148" s="107" t="n">
        <v>79.84</v>
      </c>
      <c r="H148" s="107" t="n">
        <v>23</v>
      </c>
      <c r="I148" s="107" t="n">
        <v>1</v>
      </c>
      <c r="J148" s="107" t="n">
        <v>24</v>
      </c>
      <c r="K148" s="107" t="n">
        <v>0</v>
      </c>
      <c r="L148" s="151" t="n">
        <v>0</v>
      </c>
      <c r="M148" s="151" t="n">
        <v>43</v>
      </c>
      <c r="N148" s="151" t="n">
        <v>0</v>
      </c>
      <c r="O148" s="151" t="n">
        <v>0</v>
      </c>
      <c r="P148" s="151" t="n">
        <v>0</v>
      </c>
      <c r="Q148" s="151" t="n">
        <v>0</v>
      </c>
      <c r="R148" s="152" t="n">
        <v>3488</v>
      </c>
      <c r="S148" s="110" t="n">
        <v>3025</v>
      </c>
      <c r="T148" s="110" t="n">
        <v>2950</v>
      </c>
      <c r="U148" s="111" t="n">
        <v>2886</v>
      </c>
      <c r="V148" s="111" t="n">
        <v>2968</v>
      </c>
      <c r="W148" s="107" t="n">
        <v>41</v>
      </c>
      <c r="X148" s="107" t="n">
        <v>0</v>
      </c>
      <c r="Y148" s="107" t="n">
        <v>42</v>
      </c>
      <c r="Z148" s="107" t="n">
        <v>0</v>
      </c>
      <c r="AA148" s="107" t="n">
        <v>60</v>
      </c>
      <c r="AB148" s="107" t="n">
        <v>0</v>
      </c>
      <c r="AC148" s="112" t="n">
        <f aca="false">(V148-U148)+AZ148</f>
        <v>82</v>
      </c>
      <c r="AD148" s="113" t="n">
        <f aca="false">U148-T148</f>
        <v>-64</v>
      </c>
      <c r="AE148" s="107" t="n">
        <v>128</v>
      </c>
      <c r="AF148" s="114" t="n">
        <f aca="false">IF(AE148&gt;0, V148/(AE148*24),"no data")</f>
        <v>0.966145833333333</v>
      </c>
      <c r="AG148" s="115" t="n">
        <f aca="false">IF(R148&gt;0,R148/24,"no data")</f>
        <v>145.333333333333</v>
      </c>
      <c r="AH148" s="114" t="n">
        <f aca="false">IF(U148&gt;0,(U148/R148),"no data")</f>
        <v>0.827408256880734</v>
      </c>
      <c r="AI148" s="116" t="n">
        <f aca="false">(1440-((W148*X148)+(Y148*Z148)+(AA148*AB148))/(W148+Y148+AA148))/1440</f>
        <v>1</v>
      </c>
      <c r="AJ148" s="117" t="n">
        <f aca="false">IF(U148&gt;0,(1440-((X148*W148+AT148*AU148)+(Z148*Y148+AV148*AW148)+(AA148*AB148+AX148*AY148))/(W148+Y148+AA148))/1440,"no data")</f>
        <v>0.872960372960373</v>
      </c>
      <c r="AK148" s="91" t="n">
        <v>7.66</v>
      </c>
      <c r="AL148" s="96" t="n">
        <v>138.9</v>
      </c>
      <c r="AM148" s="105" t="n">
        <f aca="false">AK148*AL148</f>
        <v>1063.974</v>
      </c>
      <c r="AN148" s="91" t="n">
        <v>23.881964</v>
      </c>
      <c r="AO148" s="166" t="n">
        <v>995.355072137283</v>
      </c>
      <c r="AP148" s="121" t="n">
        <f aca="false">AN148*AO148</f>
        <v>23771.034</v>
      </c>
      <c r="AQ148" s="122" t="n">
        <f aca="false">IF(U148&gt;0,((((AK148*AL148)+(AN148*AO148))/(U148*1000))*1000000),"no data")</f>
        <v>8605.33887733888</v>
      </c>
      <c r="AR148" s="123" t="n">
        <f aca="false">S148/24</f>
        <v>126.041666666667</v>
      </c>
      <c r="AS148" s="34"/>
      <c r="AT148" s="106" t="n">
        <v>15</v>
      </c>
      <c r="AU148" s="125" t="n">
        <v>16</v>
      </c>
      <c r="AV148" s="125" t="n">
        <v>0</v>
      </c>
      <c r="AW148" s="106" t="n">
        <v>0</v>
      </c>
      <c r="AX148" s="125" t="n">
        <v>18</v>
      </c>
      <c r="AY148" s="106" t="n">
        <v>1440</v>
      </c>
      <c r="AZ148" s="106" t="n">
        <v>0</v>
      </c>
      <c r="BB148" s="181" t="n">
        <v>961</v>
      </c>
      <c r="BC148" s="181" t="n">
        <v>1007</v>
      </c>
      <c r="BD148" s="181" t="n">
        <v>1000</v>
      </c>
      <c r="BE148" s="181" t="n">
        <f aca="false">BC148-BB148</f>
        <v>46</v>
      </c>
      <c r="BF148" s="181" t="n">
        <f aca="false">AQ148</f>
        <v>8605.33887733888</v>
      </c>
      <c r="BG148" s="182" t="n">
        <f aca="false">BD148/24</f>
        <v>41.6666666666667</v>
      </c>
      <c r="BH148" s="183" t="n">
        <v>0</v>
      </c>
      <c r="BI148" s="184" t="n">
        <v>0</v>
      </c>
      <c r="BJ148" s="185" t="n">
        <v>24.09</v>
      </c>
      <c r="BK148" s="185" t="n">
        <v>21.4</v>
      </c>
      <c r="BL148" s="185" t="n">
        <v>18.95</v>
      </c>
      <c r="BM148" s="186" t="n">
        <v>50.1</v>
      </c>
      <c r="BN148" s="187" t="n">
        <v>0.936</v>
      </c>
      <c r="BO148" s="185" t="n">
        <v>87.65</v>
      </c>
      <c r="BP148" s="185" t="n">
        <v>87.16</v>
      </c>
      <c r="BQ148" s="188"/>
      <c r="BR148" s="185" t="n">
        <v>11360</v>
      </c>
      <c r="BS148" s="185" t="n">
        <v>11534</v>
      </c>
      <c r="BT148" s="98" t="n">
        <f aca="false">BS148-BR148</f>
        <v>174</v>
      </c>
      <c r="BU148" s="182" t="n">
        <v>0</v>
      </c>
      <c r="BV148" s="169" t="n">
        <f aca="false">BH148+BI148</f>
        <v>0</v>
      </c>
    </row>
    <row r="149" customFormat="false" ht="13.8" hidden="false" customHeight="false" outlineLevel="0" collapsed="false">
      <c r="A149" s="101"/>
      <c r="B149" s="102" t="n">
        <v>43609</v>
      </c>
      <c r="C149" s="103" t="n">
        <v>87.33</v>
      </c>
      <c r="D149" s="132" t="n">
        <v>0.549</v>
      </c>
      <c r="E149" s="105" t="n">
        <v>75.55</v>
      </c>
      <c r="F149" s="107" t="n">
        <v>97.05</v>
      </c>
      <c r="G149" s="107" t="n">
        <v>76.7</v>
      </c>
      <c r="H149" s="107" t="n">
        <v>9</v>
      </c>
      <c r="I149" s="107" t="n">
        <v>35</v>
      </c>
      <c r="J149" s="107" t="n">
        <v>24</v>
      </c>
      <c r="K149" s="107" t="n">
        <v>0</v>
      </c>
      <c r="L149" s="151" t="n">
        <v>13</v>
      </c>
      <c r="M149" s="151" t="n">
        <v>25</v>
      </c>
      <c r="N149" s="151" t="n">
        <v>0</v>
      </c>
      <c r="O149" s="151" t="n">
        <v>0</v>
      </c>
      <c r="P149" s="151" t="n">
        <v>0</v>
      </c>
      <c r="Q149" s="151" t="n">
        <v>0</v>
      </c>
      <c r="R149" s="152" t="n">
        <v>3525</v>
      </c>
      <c r="S149" s="110" t="n">
        <v>3282</v>
      </c>
      <c r="T149" s="110" t="n">
        <v>2090</v>
      </c>
      <c r="U149" s="111" t="n">
        <v>2046</v>
      </c>
      <c r="V149" s="111" t="n">
        <v>2124</v>
      </c>
      <c r="W149" s="107" t="n">
        <v>41</v>
      </c>
      <c r="X149" s="107" t="n">
        <v>0</v>
      </c>
      <c r="Y149" s="107" t="n">
        <v>42</v>
      </c>
      <c r="Z149" s="107" t="n">
        <v>0</v>
      </c>
      <c r="AA149" s="107" t="n">
        <v>60</v>
      </c>
      <c r="AB149" s="107" t="n">
        <v>0</v>
      </c>
      <c r="AC149" s="112" t="n">
        <f aca="false">(V149-U149)+AZ149</f>
        <v>78</v>
      </c>
      <c r="AD149" s="113" t="n">
        <f aca="false">U149-T149</f>
        <v>-44</v>
      </c>
      <c r="AE149" s="107" t="n">
        <v>126</v>
      </c>
      <c r="AF149" s="114" t="n">
        <f aca="false">IF(AE149&gt;0, V149/(AE149*24),"no data")</f>
        <v>0.702380952380952</v>
      </c>
      <c r="AG149" s="115" t="n">
        <f aca="false">IF(R149&gt;0,R149/24,"no data")</f>
        <v>146.875</v>
      </c>
      <c r="AH149" s="114" t="n">
        <f aca="false">IF(U149&gt;0,(U149/R149),"no data")</f>
        <v>0.580425531914894</v>
      </c>
      <c r="AI149" s="116" t="n">
        <f aca="false">(1440-((W149*X149)+(Y149*Z149)+(AA149*AB149))/(W149+Y149+AA149))/1440</f>
        <v>1</v>
      </c>
      <c r="AJ149" s="117" t="n">
        <f aca="false">IF(U149&gt;0,(1440-((X149*W149+AT149*AU149)+(Z149*Y149+AV149*AW149)+(AA149*AB149+AX149*AY149))/(W149+Y149+AA149))/1440,"no data")</f>
        <v>0.777389277389277</v>
      </c>
      <c r="AK149" s="91" t="n">
        <v>7.597</v>
      </c>
      <c r="AL149" s="96" t="n">
        <v>131.56</v>
      </c>
      <c r="AM149" s="105" t="n">
        <f aca="false">AK149*AL149</f>
        <v>999.46132</v>
      </c>
      <c r="AN149" s="91" t="n">
        <v>17.2302144</v>
      </c>
      <c r="AO149" s="166" t="n">
        <v>994.781753847474</v>
      </c>
      <c r="AP149" s="121" t="n">
        <f aca="false">AN149*AO149</f>
        <v>17140.3029</v>
      </c>
      <c r="AQ149" s="122" t="n">
        <f aca="false">IF(U149&gt;0,((((AK149*AL149)+(AN149*AO149))/(U149*1000))*1000000),"no data")</f>
        <v>8865.96491691105</v>
      </c>
      <c r="AR149" s="123" t="n">
        <f aca="false">S149/24</f>
        <v>136.75</v>
      </c>
      <c r="AS149" s="34"/>
      <c r="AT149" s="106" t="n">
        <v>20</v>
      </c>
      <c r="AU149" s="125" t="n">
        <v>60</v>
      </c>
      <c r="AV149" s="125" t="n">
        <v>0</v>
      </c>
      <c r="AW149" s="106" t="n">
        <v>0</v>
      </c>
      <c r="AX149" s="125" t="n">
        <v>31</v>
      </c>
      <c r="AY149" s="106" t="n">
        <v>1440</v>
      </c>
      <c r="AZ149" s="106" t="n">
        <v>0</v>
      </c>
      <c r="BB149" s="126" t="n">
        <v>417</v>
      </c>
      <c r="BC149" s="126" t="n">
        <v>1011</v>
      </c>
      <c r="BD149" s="126" t="n">
        <v>696</v>
      </c>
      <c r="BE149" s="126" t="n">
        <f aca="false">BC149-BB149</f>
        <v>594</v>
      </c>
      <c r="BF149" s="126" t="n">
        <f aca="false">AQ149</f>
        <v>8865.96491691105</v>
      </c>
      <c r="BG149" s="128" t="n">
        <f aca="false">BD149/24</f>
        <v>29</v>
      </c>
      <c r="BH149" s="153" t="n">
        <v>0</v>
      </c>
      <c r="BI149" s="154" t="n">
        <v>0</v>
      </c>
      <c r="BJ149" s="156" t="n">
        <v>24</v>
      </c>
      <c r="BK149" s="158" t="n">
        <v>21.44</v>
      </c>
      <c r="BL149" s="156" t="n">
        <v>19.12</v>
      </c>
      <c r="BM149" s="155" t="n">
        <v>50.14</v>
      </c>
      <c r="BN149" s="157" t="n">
        <v>0.9382</v>
      </c>
      <c r="BO149" s="156" t="n">
        <v>87</v>
      </c>
      <c r="BP149" s="155" t="n">
        <v>87.07</v>
      </c>
      <c r="BQ149" s="84"/>
      <c r="BR149" s="156" t="n">
        <v>11234</v>
      </c>
      <c r="BS149" s="126" t="n">
        <v>11551</v>
      </c>
      <c r="BT149" s="98"/>
      <c r="BU149" s="128" t="n">
        <v>5.9</v>
      </c>
      <c r="BV149" s="169" t="n">
        <f aca="false">BH149+BI149</f>
        <v>0</v>
      </c>
    </row>
    <row r="150" customFormat="false" ht="13.8" hidden="false" customHeight="false" outlineLevel="0" collapsed="false">
      <c r="A150" s="101"/>
      <c r="B150" s="102" t="n">
        <v>43610</v>
      </c>
      <c r="C150" s="103" t="n">
        <v>87</v>
      </c>
      <c r="D150" s="132" t="n">
        <v>0.498</v>
      </c>
      <c r="E150" s="105" t="n">
        <v>75.3</v>
      </c>
      <c r="F150" s="107" t="n">
        <v>99</v>
      </c>
      <c r="G150" s="107" t="n">
        <v>75</v>
      </c>
      <c r="H150" s="107" t="n">
        <v>14</v>
      </c>
      <c r="I150" s="107" t="n">
        <v>3</v>
      </c>
      <c r="J150" s="107" t="n">
        <v>24</v>
      </c>
      <c r="K150" s="107" t="n">
        <v>0</v>
      </c>
      <c r="L150" s="151" t="n">
        <v>9</v>
      </c>
      <c r="M150" s="151" t="n">
        <v>24</v>
      </c>
      <c r="N150" s="151" t="n">
        <v>0</v>
      </c>
      <c r="O150" s="151" t="n">
        <v>0</v>
      </c>
      <c r="P150" s="151" t="n">
        <v>0</v>
      </c>
      <c r="Q150" s="151" t="n">
        <v>0</v>
      </c>
      <c r="R150" s="152" t="n">
        <v>3529</v>
      </c>
      <c r="S150" s="110" t="n">
        <v>3224</v>
      </c>
      <c r="T150" s="110" t="n">
        <v>2384</v>
      </c>
      <c r="U150" s="111" t="n">
        <v>2334</v>
      </c>
      <c r="V150" s="111" t="n">
        <v>2411</v>
      </c>
      <c r="W150" s="107" t="n">
        <v>42</v>
      </c>
      <c r="X150" s="107" t="n">
        <v>0</v>
      </c>
      <c r="Y150" s="107" t="n">
        <v>42</v>
      </c>
      <c r="Z150" s="107" t="n">
        <v>0</v>
      </c>
      <c r="AA150" s="107" t="n">
        <v>60</v>
      </c>
      <c r="AB150" s="107" t="n">
        <v>0</v>
      </c>
      <c r="AC150" s="112" t="n">
        <f aca="false">(V150-U150)+AZ150</f>
        <v>77</v>
      </c>
      <c r="AD150" s="113" t="n">
        <f aca="false">U150-T150</f>
        <v>-50</v>
      </c>
      <c r="AE150" s="107" t="n">
        <v>127</v>
      </c>
      <c r="AF150" s="114" t="n">
        <f aca="false">IF(AE150&gt;0, V150/(AE150*24),"no data")</f>
        <v>0.791010498687664</v>
      </c>
      <c r="AG150" s="115" t="n">
        <f aca="false">IF(R150&gt;0,R150/24,"no data")</f>
        <v>147.041666666667</v>
      </c>
      <c r="AH150" s="114" t="n">
        <f aca="false">IF(U150&gt;0,(U150/R150),"no data")</f>
        <v>0.661377160668745</v>
      </c>
      <c r="AI150" s="116" t="n">
        <f aca="false">(1440-((W150*X150)+(Y150*Z150)+(AA150*AB150))/(W150+Y150+AA150))/1440</f>
        <v>1</v>
      </c>
      <c r="AJ150" s="117" t="n">
        <f aca="false">IF(U150&gt;0,(1440-((X150*W150+AT150*AU150)+(Z150*Y150+AV150*AW150)+(AA150*AB150+AX150*AY150))/(W150+Y150+AA150))/1440,"no data")</f>
        <v>0.816579861111111</v>
      </c>
      <c r="AK150" s="91" t="n">
        <v>7.629</v>
      </c>
      <c r="AL150" s="96" t="n">
        <v>132</v>
      </c>
      <c r="AM150" s="105" t="n">
        <f aca="false">AK150*AL150</f>
        <v>1007.028</v>
      </c>
      <c r="AN150" s="91" t="n">
        <v>19.4926827</v>
      </c>
      <c r="AO150" s="166" t="n">
        <v>994.243142325402</v>
      </c>
      <c r="AP150" s="121" t="n">
        <f aca="false">AN150*AO150</f>
        <v>19380.4661</v>
      </c>
      <c r="AQ150" s="122" t="n">
        <f aca="false">IF(U150&gt;0,((((AK150*AL150)+(AN150*AO150))/(U150*1000))*1000000),"no data")</f>
        <v>8735.00175664096</v>
      </c>
      <c r="AR150" s="123" t="n">
        <f aca="false">S150/24</f>
        <v>134.333333333333</v>
      </c>
      <c r="AS150" s="34"/>
      <c r="AT150" s="106" t="n">
        <v>18</v>
      </c>
      <c r="AU150" s="125" t="n">
        <v>33</v>
      </c>
      <c r="AV150" s="125" t="n">
        <v>0</v>
      </c>
      <c r="AW150" s="106" t="n">
        <v>0</v>
      </c>
      <c r="AX150" s="125" t="n">
        <v>26</v>
      </c>
      <c r="AY150" s="105" t="n">
        <v>1440</v>
      </c>
      <c r="AZ150" s="106" t="n">
        <v>0</v>
      </c>
      <c r="BB150" s="126" t="n">
        <v>597</v>
      </c>
      <c r="BC150" s="126" t="n">
        <v>1017</v>
      </c>
      <c r="BD150" s="126" t="n">
        <v>797</v>
      </c>
      <c r="BE150" s="126" t="n">
        <f aca="false">BC150-BB150</f>
        <v>420</v>
      </c>
      <c r="BF150" s="126" t="n">
        <f aca="false">AQ150</f>
        <v>8735.00175664096</v>
      </c>
      <c r="BG150" s="128" t="n">
        <f aca="false">BD150/24</f>
        <v>33.2083333333333</v>
      </c>
      <c r="BH150" s="153" t="n">
        <v>0</v>
      </c>
      <c r="BI150" s="154" t="n">
        <v>0</v>
      </c>
      <c r="BJ150" s="156" t="n">
        <v>24.13</v>
      </c>
      <c r="BK150" s="158" t="n">
        <v>21.65</v>
      </c>
      <c r="BL150" s="156" t="n">
        <v>18.93</v>
      </c>
      <c r="BM150" s="155" t="n">
        <v>50.15</v>
      </c>
      <c r="BN150" s="157" t="n">
        <v>0.9379</v>
      </c>
      <c r="BO150" s="156" t="n">
        <v>87.7</v>
      </c>
      <c r="BP150" s="155" t="n">
        <v>86.98</v>
      </c>
      <c r="BQ150" s="84"/>
      <c r="BR150" s="156" t="n">
        <v>11377</v>
      </c>
      <c r="BS150" s="126" t="n">
        <v>11549</v>
      </c>
      <c r="BT150" s="98"/>
      <c r="BU150" s="128" t="n">
        <v>0</v>
      </c>
      <c r="BV150" s="169" t="n">
        <f aca="false">BH150+BI150</f>
        <v>0</v>
      </c>
    </row>
    <row r="151" customFormat="false" ht="13.8" hidden="false" customHeight="false" outlineLevel="0" collapsed="false">
      <c r="A151" s="101"/>
      <c r="B151" s="102" t="n">
        <v>43611</v>
      </c>
      <c r="C151" s="103" t="n">
        <v>91</v>
      </c>
      <c r="D151" s="132" t="n">
        <v>0.44</v>
      </c>
      <c r="E151" s="105" t="n">
        <v>73</v>
      </c>
      <c r="F151" s="107" t="n">
        <v>103</v>
      </c>
      <c r="G151" s="107" t="n">
        <v>78</v>
      </c>
      <c r="H151" s="107" t="n">
        <v>24</v>
      </c>
      <c r="I151" s="107" t="n">
        <v>0</v>
      </c>
      <c r="J151" s="107" t="n">
        <v>24</v>
      </c>
      <c r="K151" s="107" t="n">
        <v>0</v>
      </c>
      <c r="L151" s="151" t="n">
        <v>0</v>
      </c>
      <c r="M151" s="151" t="n">
        <v>0</v>
      </c>
      <c r="N151" s="151" t="n">
        <v>0</v>
      </c>
      <c r="O151" s="151" t="n">
        <v>0</v>
      </c>
      <c r="P151" s="151" t="n">
        <v>0</v>
      </c>
      <c r="Q151" s="151" t="n">
        <v>0</v>
      </c>
      <c r="R151" s="152" t="n">
        <v>3481</v>
      </c>
      <c r="S151" s="110" t="n">
        <v>3009</v>
      </c>
      <c r="T151" s="110" t="n">
        <v>3009</v>
      </c>
      <c r="U151" s="111" t="n">
        <v>2943</v>
      </c>
      <c r="V151" s="111" t="n">
        <v>3030</v>
      </c>
      <c r="W151" s="107" t="n">
        <v>42</v>
      </c>
      <c r="X151" s="107" t="n">
        <v>0</v>
      </c>
      <c r="Y151" s="107" t="n">
        <v>42</v>
      </c>
      <c r="Z151" s="107" t="n">
        <v>0</v>
      </c>
      <c r="AA151" s="107" t="n">
        <v>60</v>
      </c>
      <c r="AB151" s="107" t="n">
        <v>0</v>
      </c>
      <c r="AC151" s="112" t="n">
        <f aca="false">(V151-U151)+AZ151</f>
        <v>87</v>
      </c>
      <c r="AD151" s="113" t="n">
        <f aca="false">U151-T151</f>
        <v>-66</v>
      </c>
      <c r="AE151" s="107" t="n">
        <v>128</v>
      </c>
      <c r="AF151" s="114" t="n">
        <f aca="false">IF(AE151&gt;0, V151/(AE151*24),"no data")</f>
        <v>0.986328125</v>
      </c>
      <c r="AG151" s="115" t="n">
        <f aca="false">IF(R151&gt;0,R151/24,"no data")</f>
        <v>145.041666666667</v>
      </c>
      <c r="AH151" s="114" t="n">
        <f aca="false">IF(U151&gt;0,(U151/R151),"no data")</f>
        <v>0.845446710715312</v>
      </c>
      <c r="AI151" s="116" t="n">
        <f aca="false">(1440-((W151*X151)+(Y151*Z151)+(AA151*AB151))/(W151+Y151+AA151))/1440</f>
        <v>1</v>
      </c>
      <c r="AJ151" s="117" t="n">
        <f aca="false">IF(U151&gt;0,(1440-((X151*W151+AT151*AU151)+(Z151*Y151+AV151*AW151)+(AA151*AB151+AX151*AY151))/(W151+Y151+AA151))/1440,"no data")</f>
        <v>0.875</v>
      </c>
      <c r="AK151" s="91" t="n">
        <v>7.62</v>
      </c>
      <c r="AL151" s="96" t="n">
        <v>132.94</v>
      </c>
      <c r="AM151" s="105" t="n">
        <f aca="false">AK151*AL151</f>
        <v>1013.0028</v>
      </c>
      <c r="AN151" s="91" t="n">
        <v>24.0746118</v>
      </c>
      <c r="AO151" s="166" t="n">
        <v>1000.2439831657</v>
      </c>
      <c r="AP151" s="121" t="n">
        <f aca="false">AN151*AO151</f>
        <v>24080.4856</v>
      </c>
      <c r="AQ151" s="122" t="n">
        <f aca="false">IF(U151&gt;0,((((AK151*AL151)+(AN151*AO151))/(U151*1000))*1000000),"no data")</f>
        <v>8526.49962623173</v>
      </c>
      <c r="AR151" s="123" t="n">
        <f aca="false">S151/24</f>
        <v>125.375</v>
      </c>
      <c r="AS151" s="34"/>
      <c r="AT151" s="106" t="n">
        <v>0</v>
      </c>
      <c r="AU151" s="125" t="n">
        <v>0</v>
      </c>
      <c r="AV151" s="125" t="n">
        <v>0</v>
      </c>
      <c r="AW151" s="106" t="n">
        <v>0</v>
      </c>
      <c r="AX151" s="125" t="n">
        <v>18</v>
      </c>
      <c r="AY151" s="106" t="n">
        <v>1440</v>
      </c>
      <c r="AZ151" s="106" t="n">
        <v>0</v>
      </c>
      <c r="BB151" s="126" t="n">
        <v>1001</v>
      </c>
      <c r="BC151" s="126" t="n">
        <v>1007</v>
      </c>
      <c r="BD151" s="126" t="n">
        <v>1022</v>
      </c>
      <c r="BE151" s="126" t="n">
        <f aca="false">BC151-BB151</f>
        <v>6</v>
      </c>
      <c r="BF151" s="126" t="n">
        <f aca="false">AQ151</f>
        <v>8526.49962623173</v>
      </c>
      <c r="BG151" s="128" t="n">
        <f aca="false">BD151/24</f>
        <v>42.5833333333333</v>
      </c>
      <c r="BH151" s="153" t="n">
        <v>0</v>
      </c>
      <c r="BI151" s="154" t="n">
        <v>0</v>
      </c>
      <c r="BJ151" s="156" t="n">
        <v>24</v>
      </c>
      <c r="BK151" s="158" t="n">
        <v>21.34</v>
      </c>
      <c r="BL151" s="156" t="n">
        <v>18.52</v>
      </c>
      <c r="BM151" s="155" t="n">
        <v>50.11</v>
      </c>
      <c r="BN151" s="157" t="n">
        <v>0.9377</v>
      </c>
      <c r="BO151" s="156" t="n">
        <v>87.57</v>
      </c>
      <c r="BP151" s="155" t="n">
        <v>87.06</v>
      </c>
      <c r="BQ151" s="84"/>
      <c r="BR151" s="156" t="n">
        <v>11282</v>
      </c>
      <c r="BS151" s="126" t="n">
        <v>11498</v>
      </c>
      <c r="BT151" s="98"/>
      <c r="BU151" s="128" t="n">
        <v>4.8</v>
      </c>
      <c r="BV151" s="169" t="n">
        <f aca="false">BH151+BI151</f>
        <v>0</v>
      </c>
    </row>
    <row r="152" customFormat="false" ht="13.8" hidden="false" customHeight="false" outlineLevel="0" collapsed="false">
      <c r="A152" s="101"/>
      <c r="B152" s="102" t="n">
        <v>43612</v>
      </c>
      <c r="C152" s="103" t="n">
        <v>94.9</v>
      </c>
      <c r="D152" s="132" t="n">
        <v>0.357</v>
      </c>
      <c r="E152" s="105" t="n">
        <v>72.3</v>
      </c>
      <c r="F152" s="106" t="n">
        <v>107</v>
      </c>
      <c r="G152" s="106" t="n">
        <v>83</v>
      </c>
      <c r="H152" s="107" t="n">
        <v>24</v>
      </c>
      <c r="I152" s="107" t="n">
        <v>0</v>
      </c>
      <c r="J152" s="107" t="n">
        <v>24</v>
      </c>
      <c r="K152" s="107" t="n">
        <v>0</v>
      </c>
      <c r="L152" s="136" t="n">
        <v>0</v>
      </c>
      <c r="M152" s="136" t="n">
        <v>0</v>
      </c>
      <c r="N152" s="136" t="n">
        <v>0</v>
      </c>
      <c r="O152" s="136" t="n">
        <v>0</v>
      </c>
      <c r="P152" s="136" t="n">
        <v>0</v>
      </c>
      <c r="Q152" s="136" t="n">
        <v>0</v>
      </c>
      <c r="R152" s="136" t="n">
        <v>3447</v>
      </c>
      <c r="S152" s="110" t="n">
        <v>3013</v>
      </c>
      <c r="T152" s="110" t="n">
        <v>3013</v>
      </c>
      <c r="U152" s="111" t="n">
        <v>2950</v>
      </c>
      <c r="V152" s="111" t="n">
        <v>3036</v>
      </c>
      <c r="W152" s="107" t="n">
        <v>42</v>
      </c>
      <c r="X152" s="107" t="n">
        <v>0</v>
      </c>
      <c r="Y152" s="107" t="n">
        <v>42</v>
      </c>
      <c r="Z152" s="106" t="n">
        <v>0</v>
      </c>
      <c r="AA152" s="107" t="n">
        <v>60</v>
      </c>
      <c r="AB152" s="106" t="n">
        <v>0</v>
      </c>
      <c r="AC152" s="112" t="n">
        <f aca="false">(V152-U152)+AZ152</f>
        <v>86</v>
      </c>
      <c r="AD152" s="113" t="n">
        <f aca="false">U152-T152</f>
        <v>-63</v>
      </c>
      <c r="AE152" s="106" t="n">
        <v>129</v>
      </c>
      <c r="AF152" s="114" t="n">
        <f aca="false">IF(AE152&gt;0, V152/(AE152*24),"no data")</f>
        <v>0.98062015503876</v>
      </c>
      <c r="AG152" s="115" t="n">
        <f aca="false">IF(R152&gt;0,R152/24,"no data")</f>
        <v>143.625</v>
      </c>
      <c r="AH152" s="114" t="n">
        <f aca="false">IF(U152&gt;0,(U152/R152),"no data")</f>
        <v>0.8558166521613</v>
      </c>
      <c r="AI152" s="116" t="n">
        <f aca="false">(1440-((W152*X152)+(Y152*Z152)+(AA152*AB152))/(W152+Y152+AA152))/1440</f>
        <v>1</v>
      </c>
      <c r="AJ152" s="117" t="n">
        <f aca="false">IF(U152&gt;0,(1440-((X152*W152+AT152*AU152)+(Z152*Y152+AV152*AW152)+(AA152*AB152+AX152*AY152))/(W152+Y152+AA152))/1440,"no data")</f>
        <v>0.881944444444444</v>
      </c>
      <c r="AK152" s="91" t="n">
        <v>7.635</v>
      </c>
      <c r="AL152" s="96" t="n">
        <v>130.6</v>
      </c>
      <c r="AM152" s="105" t="n">
        <f aca="false">AK152*AL152</f>
        <v>997.131</v>
      </c>
      <c r="AN152" s="91" t="n">
        <v>23.8291145</v>
      </c>
      <c r="AO152" s="166" t="n">
        <v>1012.30881239838</v>
      </c>
      <c r="AP152" s="121" t="n">
        <f aca="false">AN152*AO152</f>
        <v>24122.4226</v>
      </c>
      <c r="AQ152" s="122" t="n">
        <f aca="false">IF(U152&gt;0,((((AK152*AL152)+(AN152*AO152))/(U152*1000))*1000000),"no data")</f>
        <v>8515.10291525424</v>
      </c>
      <c r="AR152" s="123" t="n">
        <f aca="false">S152/24</f>
        <v>125.541666666667</v>
      </c>
      <c r="AS152" s="34"/>
      <c r="AT152" s="106" t="n">
        <v>0</v>
      </c>
      <c r="AU152" s="125" t="n">
        <v>0</v>
      </c>
      <c r="AV152" s="125" t="n">
        <v>0</v>
      </c>
      <c r="AW152" s="106" t="n">
        <v>0</v>
      </c>
      <c r="AX152" s="125" t="n">
        <v>17</v>
      </c>
      <c r="AY152" s="106" t="n">
        <v>1440</v>
      </c>
      <c r="AZ152" s="106" t="n">
        <v>0</v>
      </c>
      <c r="BB152" s="126" t="n">
        <v>1000</v>
      </c>
      <c r="BC152" s="126" t="n">
        <v>1011</v>
      </c>
      <c r="BD152" s="126" t="n">
        <v>1025</v>
      </c>
      <c r="BE152" s="126" t="n">
        <f aca="false">BC152-BB152</f>
        <v>11</v>
      </c>
      <c r="BF152" s="126" t="n">
        <f aca="false">AQ152</f>
        <v>8515.10291525424</v>
      </c>
      <c r="BG152" s="128" t="n">
        <f aca="false">BD152/24</f>
        <v>42.7083333333333</v>
      </c>
      <c r="BH152" s="153" t="n">
        <v>0</v>
      </c>
      <c r="BI152" s="154" t="n">
        <v>0</v>
      </c>
      <c r="BJ152" s="156" t="n">
        <v>23.91</v>
      </c>
      <c r="BK152" s="156" t="n">
        <v>21.28</v>
      </c>
      <c r="BL152" s="156" t="n">
        <v>18.51</v>
      </c>
      <c r="BM152" s="156" t="n">
        <v>50.12</v>
      </c>
      <c r="BN152" s="157" t="n">
        <v>0.9386</v>
      </c>
      <c r="BO152" s="156" t="n">
        <v>87.39</v>
      </c>
      <c r="BP152" s="155" t="n">
        <v>87.04</v>
      </c>
      <c r="BQ152" s="84"/>
      <c r="BR152" s="126" t="n">
        <v>11230</v>
      </c>
      <c r="BS152" s="126" t="n">
        <v>11441</v>
      </c>
      <c r="BT152" s="98"/>
      <c r="BU152" s="128" t="n">
        <v>0</v>
      </c>
      <c r="BV152" s="169" t="n">
        <f aca="false">BH152+BI152</f>
        <v>0</v>
      </c>
    </row>
    <row r="153" customFormat="false" ht="13.8" hidden="false" customHeight="false" outlineLevel="0" collapsed="false">
      <c r="A153" s="54" t="s">
        <v>106</v>
      </c>
      <c r="B153" s="55" t="n">
        <v>43613</v>
      </c>
      <c r="C153" s="56" t="n">
        <v>97</v>
      </c>
      <c r="D153" s="57" t="n">
        <v>0.345</v>
      </c>
      <c r="E153" s="58" t="n">
        <v>72.9</v>
      </c>
      <c r="F153" s="59" t="n">
        <v>109</v>
      </c>
      <c r="G153" s="59" t="n">
        <v>83</v>
      </c>
      <c r="H153" s="60" t="n">
        <v>24</v>
      </c>
      <c r="I153" s="60" t="n">
        <v>0</v>
      </c>
      <c r="J153" s="60" t="n">
        <v>24</v>
      </c>
      <c r="K153" s="60" t="n">
        <v>0</v>
      </c>
      <c r="L153" s="61" t="n">
        <v>0</v>
      </c>
      <c r="M153" s="61" t="n">
        <v>0</v>
      </c>
      <c r="N153" s="61" t="n">
        <v>0</v>
      </c>
      <c r="O153" s="61" t="n">
        <v>0</v>
      </c>
      <c r="P153" s="61" t="n">
        <v>0</v>
      </c>
      <c r="Q153" s="61" t="n">
        <v>0</v>
      </c>
      <c r="R153" s="61" t="n">
        <v>3429</v>
      </c>
      <c r="S153" s="62" t="n">
        <v>3006</v>
      </c>
      <c r="T153" s="62" t="n">
        <v>3006</v>
      </c>
      <c r="U153" s="63" t="n">
        <v>2935</v>
      </c>
      <c r="V153" s="63" t="n">
        <v>3024</v>
      </c>
      <c r="W153" s="60" t="n">
        <v>41</v>
      </c>
      <c r="X153" s="60" t="n">
        <v>0</v>
      </c>
      <c r="Y153" s="60" t="n">
        <v>42</v>
      </c>
      <c r="Z153" s="60" t="n">
        <v>0</v>
      </c>
      <c r="AA153" s="60" t="n">
        <v>60</v>
      </c>
      <c r="AB153" s="59" t="n">
        <v>0</v>
      </c>
      <c r="AC153" s="64" t="n">
        <f aca="false">(V153-U153)+AZ153</f>
        <v>89</v>
      </c>
      <c r="AD153" s="65" t="n">
        <f aca="false">U153-T153</f>
        <v>-71</v>
      </c>
      <c r="AE153" s="59" t="n">
        <v>129</v>
      </c>
      <c r="AF153" s="66" t="n">
        <f aca="false">IF(AE153&gt;0, V153/(AE153*24),"no data")</f>
        <v>0.976744186046512</v>
      </c>
      <c r="AG153" s="67" t="n">
        <f aca="false">IF(R153&gt;0,R153/24,"no data")</f>
        <v>142.875</v>
      </c>
      <c r="AH153" s="66" t="n">
        <f aca="false">IF(U153&gt;0,(U153/R153),"no data")</f>
        <v>0.855934674832313</v>
      </c>
      <c r="AI153" s="68" t="n">
        <f aca="false">(1440-((W153*X153)+(Y153*Z153)+(AA153*AB153))/(W153+Y153+AA153))/1440</f>
        <v>1</v>
      </c>
      <c r="AJ153" s="69" t="n">
        <f aca="false">IF(U153&gt;0,(1440-((X153*W153+AT153*AU153)+(Z153*Y153+AV153*AW153)+(AA153*AB153+AX153*AY153))/(W153+Y153+AA153))/1440,"no data")</f>
        <v>0.874125874125874</v>
      </c>
      <c r="AK153" s="91" t="n">
        <v>7.674</v>
      </c>
      <c r="AL153" s="96" t="n">
        <v>141.11</v>
      </c>
      <c r="AM153" s="81" t="n">
        <f aca="false">AK153*AL153</f>
        <v>1082.87814</v>
      </c>
      <c r="AN153" s="91" t="n">
        <v>23.706</v>
      </c>
      <c r="AO153" s="166" t="n">
        <v>1014.93</v>
      </c>
      <c r="AP153" s="58" t="n">
        <f aca="false">AN153*AO153</f>
        <v>24059.93058</v>
      </c>
      <c r="AQ153" s="166" t="n">
        <f aca="false">IF(U153&gt;0,((((AK153*AL153)+(AN153*AO153))/(U153*1000))*1000000),"no data")</f>
        <v>8566.54470868824</v>
      </c>
      <c r="AR153" s="75" t="n">
        <f aca="false">S153/24</f>
        <v>125.25</v>
      </c>
      <c r="AS153" s="34"/>
      <c r="AT153" s="59" t="n">
        <v>0</v>
      </c>
      <c r="AU153" s="76" t="n">
        <v>0</v>
      </c>
      <c r="AV153" s="76" t="n">
        <v>0</v>
      </c>
      <c r="AW153" s="59" t="n">
        <v>0</v>
      </c>
      <c r="AX153" s="76" t="n">
        <v>18</v>
      </c>
      <c r="AY153" s="59" t="n">
        <v>1440</v>
      </c>
      <c r="AZ153" s="59" t="n">
        <v>0</v>
      </c>
      <c r="BB153" s="77" t="n">
        <v>994</v>
      </c>
      <c r="BC153" s="77" t="n">
        <v>1007</v>
      </c>
      <c r="BD153" s="77" t="n">
        <v>1023</v>
      </c>
      <c r="BE153" s="77" t="n">
        <f aca="false">BC153-BB153</f>
        <v>13</v>
      </c>
      <c r="BF153" s="77" t="n">
        <f aca="false">AQ153</f>
        <v>8566.54470868824</v>
      </c>
      <c r="BG153" s="159" t="n">
        <f aca="false">BD153/24</f>
        <v>42.625</v>
      </c>
      <c r="BH153" s="79" t="n">
        <v>0</v>
      </c>
      <c r="BI153" s="80" t="n">
        <v>0</v>
      </c>
      <c r="BJ153" s="82" t="n">
        <v>23.78</v>
      </c>
      <c r="BK153" s="82" t="n">
        <v>21.21</v>
      </c>
      <c r="BL153" s="82" t="n">
        <v>18.37</v>
      </c>
      <c r="BM153" s="82" t="n">
        <v>50.11</v>
      </c>
      <c r="BN153" s="83" t="n">
        <v>0.936</v>
      </c>
      <c r="BO153" s="82" t="n">
        <v>87.39</v>
      </c>
      <c r="BP153" s="81" t="n">
        <v>87.11</v>
      </c>
      <c r="BQ153" s="100" t="n">
        <f aca="false">BH153+BI153</f>
        <v>0</v>
      </c>
      <c r="BR153" s="77" t="n">
        <v>11243</v>
      </c>
      <c r="BS153" s="77" t="n">
        <v>11440</v>
      </c>
      <c r="BT153" s="78" t="n">
        <v>5.3</v>
      </c>
    </row>
    <row r="154" customFormat="false" ht="13.8" hidden="false" customHeight="false" outlineLevel="0" collapsed="false">
      <c r="A154" s="54"/>
      <c r="B154" s="55" t="n">
        <v>43614</v>
      </c>
      <c r="C154" s="56" t="n">
        <v>97.9</v>
      </c>
      <c r="D154" s="57" t="n">
        <v>0.367</v>
      </c>
      <c r="E154" s="58" t="n">
        <v>74.7</v>
      </c>
      <c r="F154" s="59" t="n">
        <v>112</v>
      </c>
      <c r="G154" s="59" t="n">
        <v>84</v>
      </c>
      <c r="H154" s="60" t="n">
        <v>24</v>
      </c>
      <c r="I154" s="60" t="n">
        <v>0</v>
      </c>
      <c r="J154" s="60" t="n">
        <v>24</v>
      </c>
      <c r="K154" s="60" t="n">
        <v>0</v>
      </c>
      <c r="L154" s="61" t="n">
        <v>0</v>
      </c>
      <c r="M154" s="61" t="n">
        <v>0</v>
      </c>
      <c r="N154" s="61" t="n">
        <v>0</v>
      </c>
      <c r="O154" s="61" t="n">
        <v>0</v>
      </c>
      <c r="P154" s="61" t="n">
        <v>0</v>
      </c>
      <c r="Q154" s="61" t="n">
        <v>0</v>
      </c>
      <c r="R154" s="61" t="n">
        <v>3417</v>
      </c>
      <c r="S154" s="62" t="n">
        <v>2983</v>
      </c>
      <c r="T154" s="62" t="n">
        <v>2983</v>
      </c>
      <c r="U154" s="63" t="n">
        <v>2918</v>
      </c>
      <c r="V154" s="63" t="n">
        <v>3004</v>
      </c>
      <c r="W154" s="60" t="n">
        <v>41</v>
      </c>
      <c r="X154" s="60" t="n">
        <v>0</v>
      </c>
      <c r="Y154" s="60" t="n">
        <v>42</v>
      </c>
      <c r="Z154" s="60" t="n">
        <v>0</v>
      </c>
      <c r="AA154" s="60" t="n">
        <v>60</v>
      </c>
      <c r="AB154" s="59" t="n">
        <v>0</v>
      </c>
      <c r="AC154" s="64" t="n">
        <f aca="false">(V154-U154)+AZ154</f>
        <v>86</v>
      </c>
      <c r="AD154" s="65" t="n">
        <f aca="false">U154-T154</f>
        <v>-65</v>
      </c>
      <c r="AE154" s="59" t="n">
        <v>127</v>
      </c>
      <c r="AF154" s="66" t="n">
        <f aca="false">IF(AE154&gt;0, V154/(AE154*24),"no data")</f>
        <v>0.985564304461942</v>
      </c>
      <c r="AG154" s="67" t="n">
        <f aca="false">IF(R154&gt;0,R154/24,"no data")</f>
        <v>142.375</v>
      </c>
      <c r="AH154" s="66" t="n">
        <f aca="false">IF(U154&gt;0,(U154/R154),"no data")</f>
        <v>0.853965466783728</v>
      </c>
      <c r="AI154" s="68" t="n">
        <f aca="false">(1440-((W154*X154)+(Y154*Z154)+(AA154*AB154))/(W154+Y154+AA154))/1440</f>
        <v>1</v>
      </c>
      <c r="AJ154" s="69" t="n">
        <f aca="false">IF(U154&gt;0,(1440-((X154*W154+AT154*AU154)+(Z154*Y154+AV154*AW154)+(AA154*AB154+AX154*AY154))/(W154+Y154+AA154))/1440,"no data")</f>
        <v>0.874125874125874</v>
      </c>
      <c r="AK154" s="91" t="n">
        <v>7.576</v>
      </c>
      <c r="AL154" s="96" t="n">
        <v>135.67</v>
      </c>
      <c r="AM154" s="81" t="n">
        <f aca="false">AK154*AL154</f>
        <v>1027.83592</v>
      </c>
      <c r="AN154" s="91" t="n">
        <v>23.541</v>
      </c>
      <c r="AO154" s="166" t="n">
        <v>1014.06</v>
      </c>
      <c r="AP154" s="58" t="n">
        <f aca="false">AN154*AO154</f>
        <v>23871.98646</v>
      </c>
      <c r="AQ154" s="166" t="n">
        <f aca="false">IF(U154&gt;0,((((AK154*AL154)+(AN154*AO154))/(U154*1000))*1000000),"no data")</f>
        <v>8533.18107607951</v>
      </c>
      <c r="AR154" s="75" t="n">
        <f aca="false">S154/24</f>
        <v>124.291666666667</v>
      </c>
      <c r="AS154" s="34"/>
      <c r="AT154" s="59" t="n">
        <v>0</v>
      </c>
      <c r="AU154" s="76" t="n">
        <v>0</v>
      </c>
      <c r="AV154" s="76" t="n">
        <v>0</v>
      </c>
      <c r="AW154" s="59" t="n">
        <v>0</v>
      </c>
      <c r="AX154" s="76" t="n">
        <v>18</v>
      </c>
      <c r="AY154" s="59" t="n">
        <v>1440</v>
      </c>
      <c r="AZ154" s="59" t="n">
        <v>0</v>
      </c>
      <c r="BB154" s="77" t="n">
        <v>986</v>
      </c>
      <c r="BC154" s="77" t="n">
        <v>1000</v>
      </c>
      <c r="BD154" s="77" t="n">
        <v>1018</v>
      </c>
      <c r="BE154" s="77" t="n">
        <f aca="false">BC154-BB154</f>
        <v>14</v>
      </c>
      <c r="BF154" s="77" t="n">
        <f aca="false">AQ154</f>
        <v>8533.18107607951</v>
      </c>
      <c r="BG154" s="159" t="n">
        <f aca="false">BD154/24</f>
        <v>42.4166666666667</v>
      </c>
      <c r="BH154" s="79" t="n">
        <v>0</v>
      </c>
      <c r="BI154" s="80" t="n">
        <v>0</v>
      </c>
      <c r="BJ154" s="82" t="n">
        <v>23.65</v>
      </c>
      <c r="BK154" s="82" t="n">
        <v>21</v>
      </c>
      <c r="BL154" s="82" t="n">
        <v>18.65</v>
      </c>
      <c r="BM154" s="82" t="n">
        <v>50.12</v>
      </c>
      <c r="BN154" s="83" t="n">
        <v>0.9371</v>
      </c>
      <c r="BO154" s="82" t="n">
        <v>87.53</v>
      </c>
      <c r="BP154" s="81" t="n">
        <v>86.76</v>
      </c>
      <c r="BQ154" s="100" t="n">
        <f aca="false">BH154+BI154</f>
        <v>0</v>
      </c>
      <c r="BR154" s="77" t="n">
        <v>11264</v>
      </c>
      <c r="BS154" s="77" t="n">
        <v>11414</v>
      </c>
      <c r="BT154" s="78" t="n">
        <v>0</v>
      </c>
    </row>
    <row r="155" customFormat="false" ht="13.8" hidden="false" customHeight="false" outlineLevel="0" collapsed="false">
      <c r="A155" s="54"/>
      <c r="B155" s="55" t="n">
        <v>43615</v>
      </c>
      <c r="C155" s="56" t="n">
        <v>98.5</v>
      </c>
      <c r="D155" s="57" t="n">
        <v>0.348</v>
      </c>
      <c r="E155" s="58" t="n">
        <v>74.3</v>
      </c>
      <c r="F155" s="59" t="n">
        <v>112</v>
      </c>
      <c r="G155" s="59" t="n">
        <v>84</v>
      </c>
      <c r="H155" s="60" t="n">
        <v>22</v>
      </c>
      <c r="I155" s="60" t="n">
        <v>15</v>
      </c>
      <c r="J155" s="60" t="n">
        <v>22</v>
      </c>
      <c r="K155" s="60" t="n">
        <v>16</v>
      </c>
      <c r="L155" s="61" t="n">
        <v>0</v>
      </c>
      <c r="M155" s="61" t="n">
        <v>0</v>
      </c>
      <c r="N155" s="61" t="n">
        <v>0</v>
      </c>
      <c r="O155" s="61" t="n">
        <v>0</v>
      </c>
      <c r="P155" s="61" t="n">
        <v>0</v>
      </c>
      <c r="Q155" s="61" t="n">
        <v>0</v>
      </c>
      <c r="R155" s="61" t="n">
        <v>3409</v>
      </c>
      <c r="S155" s="62" t="n">
        <v>2977</v>
      </c>
      <c r="T155" s="62" t="n">
        <v>2977</v>
      </c>
      <c r="U155" s="63" t="n">
        <v>2743</v>
      </c>
      <c r="V155" s="63" t="n">
        <v>2827</v>
      </c>
      <c r="W155" s="60" t="n">
        <v>41</v>
      </c>
      <c r="X155" s="60" t="n">
        <v>70</v>
      </c>
      <c r="Y155" s="60" t="n">
        <v>42</v>
      </c>
      <c r="Z155" s="60" t="n">
        <v>55</v>
      </c>
      <c r="AA155" s="60" t="n">
        <v>60</v>
      </c>
      <c r="AB155" s="59" t="n">
        <v>100</v>
      </c>
      <c r="AC155" s="64" t="n">
        <f aca="false">(V155-U155)+AZ155</f>
        <v>86</v>
      </c>
      <c r="AD155" s="65" t="n">
        <f aca="false">U155-T155</f>
        <v>-234</v>
      </c>
      <c r="AE155" s="59" t="n">
        <v>128</v>
      </c>
      <c r="AF155" s="66" t="n">
        <f aca="false">IF(AE155&gt;0, V155/(AE155*24),"no data")</f>
        <v>0.920247395833333</v>
      </c>
      <c r="AG155" s="67" t="n">
        <f aca="false">IF(R155&gt;0,R155/24,"no data")</f>
        <v>142.041666666667</v>
      </c>
      <c r="AH155" s="66" t="n">
        <f aca="false">IF(U155&gt;0,(U155/R155),"no data")</f>
        <v>0.804634790261074</v>
      </c>
      <c r="AI155" s="68" t="n">
        <f aca="false">(1440-((W155*X155)+(Y155*Z155)+(AA155*AB155))/(W155+Y155+AA155))/1440</f>
        <v>0.945707070707071</v>
      </c>
      <c r="AJ155" s="69" t="n">
        <f aca="false">IF(U155&gt;0,(1440-((X155*W155+AT155*AU155)+(Z155*Y155+AV155*AW155)+(AA155*AB155+AX155*AY155))/(W155+Y155+AA155))/1440,"no data")</f>
        <v>0.810834304584305</v>
      </c>
      <c r="AK155" s="91" t="n">
        <v>7.186</v>
      </c>
      <c r="AL155" s="96" t="n">
        <v>136.99</v>
      </c>
      <c r="AM155" s="81" t="n">
        <f aca="false">AK155*AL155</f>
        <v>984.41014</v>
      </c>
      <c r="AN155" s="91" t="n">
        <v>22.531</v>
      </c>
      <c r="AO155" s="166" t="n">
        <v>1015.223</v>
      </c>
      <c r="AP155" s="58" t="n">
        <f aca="false">AN155*AO155</f>
        <v>22873.989413</v>
      </c>
      <c r="AQ155" s="166" t="n">
        <f aca="false">IF(U155&gt;0,((((AK155*AL155)+(AN155*AO155))/(U155*1000))*1000000),"no data")</f>
        <v>8697.92182026978</v>
      </c>
      <c r="AR155" s="75" t="n">
        <f aca="false">S155/24</f>
        <v>124.041666666667</v>
      </c>
      <c r="AS155" s="34"/>
      <c r="AT155" s="59" t="n">
        <v>11</v>
      </c>
      <c r="AU155" s="76" t="n">
        <v>35</v>
      </c>
      <c r="AV155" s="76" t="n">
        <v>12</v>
      </c>
      <c r="AW155" s="59" t="n">
        <v>49</v>
      </c>
      <c r="AX155" s="76" t="n">
        <v>20</v>
      </c>
      <c r="AY155" s="59" t="n">
        <v>1340</v>
      </c>
      <c r="AZ155" s="59" t="n">
        <v>2</v>
      </c>
      <c r="BB155" s="77" t="n">
        <v>936</v>
      </c>
      <c r="BC155" s="77" t="n">
        <v>952</v>
      </c>
      <c r="BD155" s="77" t="n">
        <v>939</v>
      </c>
      <c r="BE155" s="77" t="n">
        <f aca="false">BC155-BB155</f>
        <v>16</v>
      </c>
      <c r="BF155" s="77" t="n">
        <f aca="false">AQ155</f>
        <v>8697.92182026978</v>
      </c>
      <c r="BG155" s="159" t="n">
        <f aca="false">BD155/24</f>
        <v>39.125</v>
      </c>
      <c r="BH155" s="79" t="n">
        <v>0</v>
      </c>
      <c r="BI155" s="80" t="n">
        <v>0</v>
      </c>
      <c r="BJ155" s="82" t="n">
        <v>22.56</v>
      </c>
      <c r="BK155" s="82" t="n">
        <v>20.22</v>
      </c>
      <c r="BL155" s="82" t="n">
        <v>17.65</v>
      </c>
      <c r="BM155" s="82" t="n">
        <v>50.1</v>
      </c>
      <c r="BN155" s="83" t="n">
        <v>0.9369</v>
      </c>
      <c r="BO155" s="82" t="n">
        <v>87.33</v>
      </c>
      <c r="BP155" s="81" t="n">
        <v>86.7</v>
      </c>
      <c r="BQ155" s="100" t="n">
        <f aca="false">BH155+BI155</f>
        <v>0</v>
      </c>
      <c r="BR155" s="77" t="n">
        <v>11276</v>
      </c>
      <c r="BS155" s="77" t="n">
        <v>11482</v>
      </c>
      <c r="BT155" s="78" t="n">
        <v>0</v>
      </c>
    </row>
    <row r="156" customFormat="false" ht="13.8" hidden="false" customHeight="false" outlineLevel="0" collapsed="false">
      <c r="A156" s="54"/>
      <c r="B156" s="55" t="n">
        <v>43616</v>
      </c>
      <c r="C156" s="56" t="n">
        <v>99</v>
      </c>
      <c r="D156" s="57" t="n">
        <v>0.3798</v>
      </c>
      <c r="E156" s="58" t="n">
        <v>75.2</v>
      </c>
      <c r="F156" s="59" t="n">
        <v>111</v>
      </c>
      <c r="G156" s="59" t="n">
        <v>85</v>
      </c>
      <c r="H156" s="60" t="n">
        <v>24</v>
      </c>
      <c r="I156" s="60" t="n">
        <v>0</v>
      </c>
      <c r="J156" s="60" t="n">
        <v>24</v>
      </c>
      <c r="K156" s="60" t="n">
        <v>0</v>
      </c>
      <c r="L156" s="61" t="n">
        <v>0</v>
      </c>
      <c r="M156" s="61" t="n">
        <v>0</v>
      </c>
      <c r="N156" s="61" t="n">
        <v>0</v>
      </c>
      <c r="O156" s="61" t="n">
        <v>0</v>
      </c>
      <c r="P156" s="61" t="n">
        <v>0</v>
      </c>
      <c r="Q156" s="61" t="n">
        <v>0</v>
      </c>
      <c r="R156" s="61" t="n">
        <v>3404</v>
      </c>
      <c r="S156" s="62" t="n">
        <v>2961</v>
      </c>
      <c r="T156" s="62" t="n">
        <v>2961</v>
      </c>
      <c r="U156" s="63" t="n">
        <v>2893</v>
      </c>
      <c r="V156" s="63" t="n">
        <v>2978</v>
      </c>
      <c r="W156" s="60" t="n">
        <v>41</v>
      </c>
      <c r="X156" s="60" t="n">
        <v>0</v>
      </c>
      <c r="Y156" s="60" t="n">
        <v>42</v>
      </c>
      <c r="Z156" s="60" t="n">
        <v>0</v>
      </c>
      <c r="AA156" s="60" t="n">
        <v>60</v>
      </c>
      <c r="AB156" s="59" t="n">
        <v>0</v>
      </c>
      <c r="AC156" s="64" t="n">
        <f aca="false">(V156-U156)+AZ156</f>
        <v>85</v>
      </c>
      <c r="AD156" s="65" t="n">
        <f aca="false">U156-T156</f>
        <v>-68</v>
      </c>
      <c r="AE156" s="59" t="n">
        <v>127</v>
      </c>
      <c r="AF156" s="66" t="n">
        <f aca="false">IF(AE156&gt;0, V156/(AE156*24),"no data")</f>
        <v>0.977034120734908</v>
      </c>
      <c r="AG156" s="67" t="n">
        <f aca="false">IF(R156&gt;0,R156/24,"no data")</f>
        <v>141.833333333333</v>
      </c>
      <c r="AH156" s="66" t="n">
        <f aca="false">IF(U156&gt;0,(U156/R156),"no data")</f>
        <v>0.849882491186839</v>
      </c>
      <c r="AI156" s="68" t="n">
        <f aca="false">(1440-((W156*X156)+(Y156*Z156)+(AA156*AB156))/(W156+Y156+AA156))/1440</f>
        <v>1</v>
      </c>
      <c r="AJ156" s="69" t="n">
        <f aca="false">IF(U156&gt;0,(1440-((X156*W156+AT156*AU156)+(Z156*Y156+AV156*AW156)+(AA156*AB156+AX156*AY156))/(W156+Y156+AA156))/1440,"no data")</f>
        <v>0.874125874125874</v>
      </c>
      <c r="AK156" s="91" t="n">
        <v>7.583</v>
      </c>
      <c r="AL156" s="96" t="n">
        <v>134.95</v>
      </c>
      <c r="AM156" s="58" t="n">
        <f aca="false">AK156*AL156</f>
        <v>1023.32585</v>
      </c>
      <c r="AN156" s="91" t="n">
        <v>23.565</v>
      </c>
      <c r="AO156" s="166" t="n">
        <v>1007.8</v>
      </c>
      <c r="AP156" s="73" t="n">
        <f aca="false">AN156*AO156</f>
        <v>23748.807</v>
      </c>
      <c r="AQ156" s="94" t="n">
        <f aca="false">IF(U156&gt;0,((((AK156*AL156)+(AN156*AO156))/(U156*1000))*1000000),"no data")</f>
        <v>8562.78356377463</v>
      </c>
      <c r="AR156" s="75" t="n">
        <f aca="false">S156/24</f>
        <v>123.375</v>
      </c>
      <c r="AS156" s="34"/>
      <c r="AT156" s="59" t="n">
        <v>0</v>
      </c>
      <c r="AU156" s="76" t="n">
        <v>0</v>
      </c>
      <c r="AV156" s="76" t="n">
        <v>0</v>
      </c>
      <c r="AW156" s="59" t="n">
        <v>0</v>
      </c>
      <c r="AX156" s="76" t="n">
        <v>18</v>
      </c>
      <c r="AY156" s="59" t="n">
        <v>1440</v>
      </c>
      <c r="AZ156" s="59" t="n">
        <v>0</v>
      </c>
      <c r="BB156" s="77" t="n">
        <v>983</v>
      </c>
      <c r="BC156" s="77" t="n">
        <v>988</v>
      </c>
      <c r="BD156" s="77" t="n">
        <v>1007</v>
      </c>
      <c r="BE156" s="77" t="n">
        <f aca="false">BC156-BB156</f>
        <v>5</v>
      </c>
      <c r="BF156" s="77" t="n">
        <f aca="false">AQ156</f>
        <v>8562.78356377463</v>
      </c>
      <c r="BG156" s="159" t="n">
        <v>0</v>
      </c>
      <c r="BH156" s="79" t="n">
        <v>0</v>
      </c>
      <c r="BI156" s="80" t="n">
        <v>0</v>
      </c>
      <c r="BJ156" s="82" t="n">
        <v>23.65</v>
      </c>
      <c r="BK156" s="82" t="n">
        <v>20.96</v>
      </c>
      <c r="BL156" s="82" t="n">
        <v>18.39</v>
      </c>
      <c r="BM156" s="82" t="n">
        <v>50.1</v>
      </c>
      <c r="BN156" s="83" t="n">
        <v>0.9375</v>
      </c>
      <c r="BO156" s="82" t="n">
        <v>87.56</v>
      </c>
      <c r="BP156" s="81" t="n">
        <v>86.56</v>
      </c>
      <c r="BQ156" s="100" t="n">
        <f aca="false">BH156+BI156</f>
        <v>0</v>
      </c>
      <c r="BR156" s="77" t="n">
        <v>11302</v>
      </c>
      <c r="BS156" s="77" t="n">
        <v>11537</v>
      </c>
      <c r="BT156" s="78" t="n">
        <v>5.3</v>
      </c>
    </row>
    <row r="157" customFormat="false" ht="13.8" hidden="false" customHeight="false" outlineLevel="0" collapsed="false">
      <c r="A157" s="54"/>
      <c r="B157" s="55" t="n">
        <v>43617</v>
      </c>
      <c r="C157" s="56" t="n">
        <v>100.7</v>
      </c>
      <c r="D157" s="57" t="n">
        <v>0.35</v>
      </c>
      <c r="E157" s="58" t="n">
        <v>76.2</v>
      </c>
      <c r="F157" s="59" t="n">
        <v>114</v>
      </c>
      <c r="G157" s="59" t="n">
        <v>86</v>
      </c>
      <c r="H157" s="60" t="n">
        <v>24</v>
      </c>
      <c r="I157" s="60" t="n">
        <v>0</v>
      </c>
      <c r="J157" s="60" t="n">
        <v>24</v>
      </c>
      <c r="K157" s="60" t="n">
        <v>0</v>
      </c>
      <c r="L157" s="61" t="n">
        <v>0</v>
      </c>
      <c r="M157" s="61" t="n">
        <v>0</v>
      </c>
      <c r="N157" s="61" t="n">
        <v>0</v>
      </c>
      <c r="O157" s="61" t="n">
        <v>0</v>
      </c>
      <c r="P157" s="61" t="n">
        <v>0</v>
      </c>
      <c r="Q157" s="61" t="n">
        <v>0</v>
      </c>
      <c r="R157" s="61" t="n">
        <v>3389</v>
      </c>
      <c r="S157" s="62" t="n">
        <v>2953</v>
      </c>
      <c r="T157" s="62" t="n">
        <v>2953</v>
      </c>
      <c r="U157" s="63" t="n">
        <v>2885</v>
      </c>
      <c r="V157" s="63" t="n">
        <v>2972</v>
      </c>
      <c r="W157" s="60" t="n">
        <v>41</v>
      </c>
      <c r="X157" s="60" t="n">
        <v>0</v>
      </c>
      <c r="Y157" s="60" t="n">
        <v>41</v>
      </c>
      <c r="Z157" s="60" t="n">
        <v>0</v>
      </c>
      <c r="AA157" s="60" t="n">
        <v>60</v>
      </c>
      <c r="AB157" s="59" t="n">
        <v>0</v>
      </c>
      <c r="AC157" s="64" t="n">
        <f aca="false">(V157-U157)+AZ157</f>
        <v>87</v>
      </c>
      <c r="AD157" s="65" t="n">
        <f aca="false">U157-T157</f>
        <v>-68</v>
      </c>
      <c r="AE157" s="59" t="n">
        <v>127</v>
      </c>
      <c r="AF157" s="66" t="n">
        <f aca="false">IF(AE157&gt;0, V157/(AE157*24),"no data")</f>
        <v>0.9750656167979</v>
      </c>
      <c r="AG157" s="67" t="n">
        <f aca="false">IF(R157&gt;0,R157/24,"no data")</f>
        <v>141.208333333333</v>
      </c>
      <c r="AH157" s="66" t="n">
        <f aca="false">IF(U157&gt;0,(U157/R157),"no data")</f>
        <v>0.851283564473296</v>
      </c>
      <c r="AI157" s="68" t="n">
        <f aca="false">(1440-((W157*X157)+(Y157*Z157)+(AA157*AB157))/(W157+Y157+AA157))/1440</f>
        <v>1</v>
      </c>
      <c r="AJ157" s="69" t="n">
        <f aca="false">IF(U157&gt;0,(1440-((X157*W157+AT157*AU157)+(Z157*Y157+AV157*AW157)+(AA157*AB157+AX157*AY157))/(W157+Y157+AA157))/1440,"no data")</f>
        <v>0.873239436619718</v>
      </c>
      <c r="AK157" s="70" t="n">
        <v>7.57</v>
      </c>
      <c r="AL157" s="166" t="n">
        <v>134.32</v>
      </c>
      <c r="AM157" s="58" t="n">
        <f aca="false">AK157*AL157</f>
        <v>1016.8024</v>
      </c>
      <c r="AN157" s="70" t="n">
        <v>23.51443</v>
      </c>
      <c r="AO157" s="170" t="n">
        <v>1007.29509496934</v>
      </c>
      <c r="AP157" s="73" t="n">
        <f aca="false">AN157*AO157</f>
        <v>23685.97</v>
      </c>
      <c r="AQ157" s="94" t="n">
        <f aca="false">IF(U157&gt;0,((((AK157*AL157)+(AN157*AO157))/(U157*1000))*1000000),"no data")</f>
        <v>8562.48610051993</v>
      </c>
      <c r="AR157" s="75" t="n">
        <f aca="false">S157/24</f>
        <v>123.041666666667</v>
      </c>
      <c r="AS157" s="34"/>
      <c r="AT157" s="59" t="n">
        <v>0</v>
      </c>
      <c r="AU157" s="76" t="n">
        <v>0</v>
      </c>
      <c r="AV157" s="76" t="n">
        <v>0</v>
      </c>
      <c r="AW157" s="59" t="n">
        <v>0</v>
      </c>
      <c r="AX157" s="76" t="n">
        <v>18</v>
      </c>
      <c r="AY157" s="59" t="n">
        <v>1440</v>
      </c>
      <c r="AZ157" s="59" t="n">
        <v>0</v>
      </c>
      <c r="BB157" s="77" t="n">
        <v>978</v>
      </c>
      <c r="BC157" s="77" t="n">
        <v>984</v>
      </c>
      <c r="BD157" s="77" t="n">
        <v>1010</v>
      </c>
      <c r="BE157" s="77" t="n">
        <f aca="false">BC157-BB157</f>
        <v>6</v>
      </c>
      <c r="BF157" s="77" t="n">
        <f aca="false">AQ157</f>
        <v>8562.48610051993</v>
      </c>
      <c r="BG157" s="159" t="n">
        <v>0</v>
      </c>
      <c r="BH157" s="79" t="n">
        <v>0</v>
      </c>
      <c r="BI157" s="80" t="n">
        <v>0</v>
      </c>
      <c r="BJ157" s="82" t="n">
        <v>23.58</v>
      </c>
      <c r="BK157" s="82" t="n">
        <v>20.93</v>
      </c>
      <c r="BL157" s="82" t="n">
        <v>18.3</v>
      </c>
      <c r="BM157" s="81" t="n">
        <v>50.12</v>
      </c>
      <c r="BN157" s="83" t="n">
        <v>0.9384</v>
      </c>
      <c r="BO157" s="78" t="n">
        <v>87.56</v>
      </c>
      <c r="BP157" s="78" t="n">
        <v>86.79</v>
      </c>
      <c r="BQ157" s="100" t="n">
        <f aca="false">BH157+BI157</f>
        <v>0</v>
      </c>
      <c r="BR157" s="77" t="n">
        <v>11329</v>
      </c>
      <c r="BS157" s="77" t="n">
        <v>11574</v>
      </c>
      <c r="BT157" s="78" t="n">
        <v>0</v>
      </c>
    </row>
    <row r="158" customFormat="false" ht="13.8" hidden="false" customHeight="false" outlineLevel="0" collapsed="false">
      <c r="A158" s="54"/>
      <c r="B158" s="55" t="n">
        <v>43618</v>
      </c>
      <c r="C158" s="56" t="n">
        <v>101.9</v>
      </c>
      <c r="D158" s="57" t="n">
        <v>0.342</v>
      </c>
      <c r="E158" s="58" t="n">
        <v>76.2</v>
      </c>
      <c r="F158" s="59" t="n">
        <v>114</v>
      </c>
      <c r="G158" s="59" t="n">
        <v>87</v>
      </c>
      <c r="H158" s="60" t="n">
        <v>24</v>
      </c>
      <c r="I158" s="60" t="n">
        <v>0</v>
      </c>
      <c r="J158" s="60" t="n">
        <v>24</v>
      </c>
      <c r="K158" s="60" t="n">
        <v>0</v>
      </c>
      <c r="L158" s="61" t="n">
        <v>0</v>
      </c>
      <c r="M158" s="61" t="n">
        <v>0</v>
      </c>
      <c r="N158" s="61" t="n">
        <v>0</v>
      </c>
      <c r="O158" s="61" t="n">
        <v>0</v>
      </c>
      <c r="P158" s="61" t="n">
        <v>0</v>
      </c>
      <c r="Q158" s="61" t="n">
        <v>0</v>
      </c>
      <c r="R158" s="61" t="n">
        <v>3372</v>
      </c>
      <c r="S158" s="62" t="n">
        <v>2957</v>
      </c>
      <c r="T158" s="62" t="n">
        <v>2957</v>
      </c>
      <c r="U158" s="63" t="n">
        <v>2895</v>
      </c>
      <c r="V158" s="63" t="n">
        <v>2979</v>
      </c>
      <c r="W158" s="60" t="n">
        <v>41</v>
      </c>
      <c r="X158" s="60" t="n">
        <v>0</v>
      </c>
      <c r="Y158" s="60" t="n">
        <v>41</v>
      </c>
      <c r="Z158" s="60" t="n">
        <v>0</v>
      </c>
      <c r="AA158" s="60" t="n">
        <v>60</v>
      </c>
      <c r="AB158" s="59" t="n">
        <v>0</v>
      </c>
      <c r="AC158" s="64" t="n">
        <f aca="false">(V158-U158)+AZ158</f>
        <v>84</v>
      </c>
      <c r="AD158" s="65" t="n">
        <f aca="false">U158-T158</f>
        <v>-62</v>
      </c>
      <c r="AE158" s="59" t="n">
        <v>127</v>
      </c>
      <c r="AF158" s="66" t="n">
        <f aca="false">IF(AE158&gt;0, V158/(AE158*24),"no data")</f>
        <v>0.977362204724409</v>
      </c>
      <c r="AG158" s="67" t="n">
        <f aca="false">IF(R158&gt;0,R158/24,"no data")</f>
        <v>140.5</v>
      </c>
      <c r="AH158" s="66" t="n">
        <f aca="false">IF(U158&gt;0,(U158/R158),"no data")</f>
        <v>0.858540925266904</v>
      </c>
      <c r="AI158" s="68" t="n">
        <f aca="false">(1440-((W158*X158)+(Y158*Z158)+(AA158*AB158))/(W158+Y158+AA158))/1440</f>
        <v>1</v>
      </c>
      <c r="AJ158" s="69" t="n">
        <f aca="false">IF(U158&gt;0,(1440-((X158*W158+AT158*AU158)+(Z158*Y158+AV158*AW158)+(AA158*AB158+AX158*AY158))/(W158+Y158+AA158))/1440,"no data")</f>
        <v>0.873239436619718</v>
      </c>
      <c r="AK158" s="91" t="n">
        <v>7.567</v>
      </c>
      <c r="AL158" s="166" t="n">
        <v>139.14</v>
      </c>
      <c r="AM158" s="58" t="n">
        <f aca="false">AK158*AL158</f>
        <v>1052.87238</v>
      </c>
      <c r="AN158" s="91" t="n">
        <v>23.51332</v>
      </c>
      <c r="AO158" s="166" t="n">
        <v>1007.02920727486</v>
      </c>
      <c r="AP158" s="73" t="n">
        <f aca="false">AN158*AO158</f>
        <v>23678.6</v>
      </c>
      <c r="AQ158" s="94" t="n">
        <f aca="false">IF(U158&gt;0,((((AK158*AL158)+(AN158*AO158))/(U158*1000))*1000000),"no data")</f>
        <v>8542.82292918826</v>
      </c>
      <c r="AR158" s="75" t="n">
        <f aca="false">S158/24</f>
        <v>123.208333333333</v>
      </c>
      <c r="AS158" s="34"/>
      <c r="AT158" s="59" t="n">
        <v>0</v>
      </c>
      <c r="AU158" s="76" t="n">
        <v>0</v>
      </c>
      <c r="AV158" s="76" t="n">
        <v>0</v>
      </c>
      <c r="AW158" s="59" t="n">
        <v>0</v>
      </c>
      <c r="AX158" s="76" t="n">
        <v>18</v>
      </c>
      <c r="AY158" s="59" t="n">
        <v>1440</v>
      </c>
      <c r="AZ158" s="59" t="n">
        <v>0</v>
      </c>
      <c r="BB158" s="77" t="n">
        <v>980</v>
      </c>
      <c r="BC158" s="77" t="n">
        <v>988</v>
      </c>
      <c r="BD158" s="77" t="n">
        <v>1011</v>
      </c>
      <c r="BE158" s="77" t="n">
        <f aca="false">BC158-BB158</f>
        <v>8</v>
      </c>
      <c r="BF158" s="77" t="n">
        <f aca="false">AQ158</f>
        <v>8542.82292918826</v>
      </c>
      <c r="BG158" s="159" t="n">
        <v>0</v>
      </c>
      <c r="BH158" s="79" t="n">
        <v>0</v>
      </c>
      <c r="BI158" s="80" t="n">
        <v>0</v>
      </c>
      <c r="BJ158" s="82" t="n">
        <v>23.63</v>
      </c>
      <c r="BK158" s="82" t="n">
        <v>20.9</v>
      </c>
      <c r="BL158" s="82" t="n">
        <v>18.59</v>
      </c>
      <c r="BM158" s="81" t="n">
        <v>50.12</v>
      </c>
      <c r="BN158" s="83" t="n">
        <v>0.9362</v>
      </c>
      <c r="BO158" s="78" t="n">
        <v>87.78</v>
      </c>
      <c r="BP158" s="78" t="n">
        <v>86.72</v>
      </c>
      <c r="BQ158" s="100" t="n">
        <f aca="false">BH158+BI158</f>
        <v>0</v>
      </c>
      <c r="BR158" s="77" t="n">
        <v>11335</v>
      </c>
      <c r="BS158" s="77" t="n">
        <v>11525</v>
      </c>
      <c r="BT158" s="77" t="n">
        <v>5.5</v>
      </c>
    </row>
    <row r="159" customFormat="false" ht="13.8" hidden="false" customHeight="false" outlineLevel="0" collapsed="false">
      <c r="A159" s="54"/>
      <c r="B159" s="55" t="n">
        <v>43619</v>
      </c>
      <c r="C159" s="56" t="n">
        <v>102.2</v>
      </c>
      <c r="D159" s="57" t="n">
        <v>0.3078</v>
      </c>
      <c r="E159" s="58" t="n">
        <v>74.73</v>
      </c>
      <c r="F159" s="59" t="n">
        <v>115.24</v>
      </c>
      <c r="G159" s="59" t="n">
        <v>87.23</v>
      </c>
      <c r="H159" s="60" t="n">
        <v>24</v>
      </c>
      <c r="I159" s="60" t="n">
        <v>0</v>
      </c>
      <c r="J159" s="60" t="n">
        <v>24</v>
      </c>
      <c r="K159" s="60" t="n">
        <v>0</v>
      </c>
      <c r="L159" s="61" t="n">
        <v>0</v>
      </c>
      <c r="M159" s="61" t="n">
        <v>0</v>
      </c>
      <c r="N159" s="61" t="n">
        <v>0</v>
      </c>
      <c r="O159" s="61" t="n">
        <v>0</v>
      </c>
      <c r="P159" s="61" t="n">
        <v>13</v>
      </c>
      <c r="Q159" s="61" t="n">
        <v>0</v>
      </c>
      <c r="R159" s="61" t="n">
        <v>3369</v>
      </c>
      <c r="S159" s="62" t="n">
        <v>3145</v>
      </c>
      <c r="T159" s="62" t="n">
        <v>3145</v>
      </c>
      <c r="U159" s="63" t="n">
        <v>3092</v>
      </c>
      <c r="V159" s="63" t="n">
        <v>3187</v>
      </c>
      <c r="W159" s="60" t="n">
        <v>41</v>
      </c>
      <c r="X159" s="60" t="n">
        <v>0</v>
      </c>
      <c r="Y159" s="60" t="n">
        <v>41</v>
      </c>
      <c r="Z159" s="60" t="n">
        <v>0</v>
      </c>
      <c r="AA159" s="60" t="n">
        <v>60</v>
      </c>
      <c r="AB159" s="59" t="n">
        <v>0</v>
      </c>
      <c r="AC159" s="64" t="n">
        <f aca="false">(V159-U159)+AZ159</f>
        <v>95</v>
      </c>
      <c r="AD159" s="65" t="n">
        <f aca="false">U159-T159</f>
        <v>-53</v>
      </c>
      <c r="AE159" s="59" t="n">
        <v>142</v>
      </c>
      <c r="AF159" s="66" t="n">
        <f aca="false">IF(AE159&gt;0, V159/(AE159*24),"no data")</f>
        <v>0.935152582159624</v>
      </c>
      <c r="AG159" s="67" t="n">
        <f aca="false">IF(R159&gt;0,R159/24,"no data")</f>
        <v>140.375</v>
      </c>
      <c r="AH159" s="66" t="n">
        <f aca="false">IF(U159&gt;0,(U159/R159),"no data")</f>
        <v>0.917779756604334</v>
      </c>
      <c r="AI159" s="68" t="n">
        <f aca="false">(1440-((W159*X159)+(Y159*Z159)+(AA159*AB159))/(W159+Y159+AA159))/1440</f>
        <v>1</v>
      </c>
      <c r="AJ159" s="69" t="n">
        <f aca="false">IF(U159&gt;0,(1440-((X159*W159+AT159*AU159)+(Z159*Y159+AV159*AW159)+(AA159*AB159+AX159*AY159))/(W159+Y159+AA159))/1440,"no data")</f>
        <v>0.943515258215962</v>
      </c>
      <c r="AK159" s="91" t="n">
        <v>7.54</v>
      </c>
      <c r="AL159" s="96" t="n">
        <v>134.79</v>
      </c>
      <c r="AM159" s="58" t="n">
        <f aca="false">AK159*AL159</f>
        <v>1016.3166</v>
      </c>
      <c r="AN159" s="91" t="n">
        <v>25.71117</v>
      </c>
      <c r="AO159" s="166" t="n">
        <v>1006.6749198889</v>
      </c>
      <c r="AP159" s="73" t="n">
        <f aca="false">AN159*AO159</f>
        <v>25882.79</v>
      </c>
      <c r="AQ159" s="94" t="n">
        <f aca="false">IF(U159&gt;0,((((AK159*AL159)+(AN159*AO159))/(U159*1000))*1000000),"no data")</f>
        <v>8699.58169469599</v>
      </c>
      <c r="AR159" s="75" t="n">
        <f aca="false">S159/24</f>
        <v>131.041666666667</v>
      </c>
      <c r="AS159" s="34"/>
      <c r="AT159" s="59" t="n">
        <v>0</v>
      </c>
      <c r="AU159" s="76" t="n">
        <v>0</v>
      </c>
      <c r="AV159" s="76" t="n">
        <v>0</v>
      </c>
      <c r="AW159" s="59" t="n">
        <v>0</v>
      </c>
      <c r="AX159" s="59" t="n">
        <v>17.5</v>
      </c>
      <c r="AY159" s="59" t="n">
        <v>660</v>
      </c>
      <c r="AZ159" s="59" t="n">
        <v>0</v>
      </c>
      <c r="BB159" s="77" t="n">
        <v>982</v>
      </c>
      <c r="BC159" s="77" t="n">
        <v>989</v>
      </c>
      <c r="BD159" s="77" t="n">
        <v>1216</v>
      </c>
      <c r="BE159" s="77" t="n">
        <f aca="false">BC159-BB159</f>
        <v>7</v>
      </c>
      <c r="BF159" s="77" t="n">
        <f aca="false">AQ159</f>
        <v>8699.58169469599</v>
      </c>
      <c r="BG159" s="159" t="n">
        <f aca="false">BD159/24</f>
        <v>50.6666666666667</v>
      </c>
      <c r="BH159" s="79" t="n">
        <v>1.061</v>
      </c>
      <c r="BI159" s="80" t="n">
        <v>1.12</v>
      </c>
      <c r="BJ159" s="82" t="n">
        <v>23.65</v>
      </c>
      <c r="BK159" s="82" t="n">
        <v>21</v>
      </c>
      <c r="BL159" s="82" t="n">
        <v>18.14</v>
      </c>
      <c r="BM159" s="81" t="n">
        <v>50.14</v>
      </c>
      <c r="BN159" s="83" t="n">
        <v>0.9379</v>
      </c>
      <c r="BO159" s="78" t="n">
        <v>87.73</v>
      </c>
      <c r="BP159" s="78" t="n">
        <v>86.66</v>
      </c>
      <c r="BQ159" s="100" t="n">
        <f aca="false">BH159+BI159</f>
        <v>2.181</v>
      </c>
      <c r="BR159" s="77" t="n">
        <v>11327</v>
      </c>
      <c r="BS159" s="77" t="n">
        <v>11538</v>
      </c>
      <c r="BT159" s="161" t="n">
        <v>0</v>
      </c>
    </row>
    <row r="160" customFormat="false" ht="14.95" hidden="false" customHeight="true" outlineLevel="0" collapsed="false">
      <c r="A160" s="54" t="s">
        <v>107</v>
      </c>
      <c r="B160" s="55" t="n">
        <v>43620</v>
      </c>
      <c r="C160" s="103" t="n">
        <v>97.6</v>
      </c>
      <c r="D160" s="104" t="n">
        <v>0.388</v>
      </c>
      <c r="E160" s="105" t="n">
        <v>75.6</v>
      </c>
      <c r="F160" s="106" t="n">
        <v>108</v>
      </c>
      <c r="G160" s="106" t="n">
        <v>85</v>
      </c>
      <c r="H160" s="107" t="n">
        <v>24</v>
      </c>
      <c r="I160" s="107" t="n">
        <v>0</v>
      </c>
      <c r="J160" s="107" t="n">
        <v>24</v>
      </c>
      <c r="K160" s="107" t="n">
        <v>0</v>
      </c>
      <c r="L160" s="108" t="n">
        <v>0</v>
      </c>
      <c r="M160" s="108" t="n">
        <v>0</v>
      </c>
      <c r="N160" s="108" t="n">
        <v>0</v>
      </c>
      <c r="O160" s="108" t="n">
        <v>0</v>
      </c>
      <c r="P160" s="108" t="n">
        <v>6</v>
      </c>
      <c r="Q160" s="108" t="n">
        <v>0</v>
      </c>
      <c r="R160" s="109" t="n">
        <v>3421</v>
      </c>
      <c r="S160" s="110" t="n">
        <v>3118</v>
      </c>
      <c r="T160" s="110" t="n">
        <v>3118</v>
      </c>
      <c r="U160" s="111" t="n">
        <v>3047</v>
      </c>
      <c r="V160" s="111" t="n">
        <v>3136</v>
      </c>
      <c r="W160" s="106" t="n">
        <v>41</v>
      </c>
      <c r="X160" s="106" t="n">
        <v>0</v>
      </c>
      <c r="Y160" s="106" t="n">
        <v>41</v>
      </c>
      <c r="Z160" s="106" t="n">
        <v>0</v>
      </c>
      <c r="AA160" s="106" t="n">
        <v>60</v>
      </c>
      <c r="AB160" s="106" t="n">
        <v>0</v>
      </c>
      <c r="AC160" s="112" t="n">
        <f aca="false">(V160-U160)+AZ160</f>
        <v>89</v>
      </c>
      <c r="AD160" s="113" t="n">
        <f aca="false">U160-T160</f>
        <v>-71</v>
      </c>
      <c r="AE160" s="106" t="n">
        <v>143</v>
      </c>
      <c r="AF160" s="114" t="n">
        <f aca="false">IF(AE160&gt;0, V160/(AE160*24),"no data")</f>
        <v>0.913752913752914</v>
      </c>
      <c r="AG160" s="115" t="n">
        <f aca="false">IF(R160&gt;0,R160/24,"no data")</f>
        <v>142.541666666667</v>
      </c>
      <c r="AH160" s="114" t="n">
        <f aca="false">IF(U160&gt;0,(U160/R160),"no data")</f>
        <v>0.890675241157556</v>
      </c>
      <c r="AI160" s="116" t="n">
        <f aca="false">(1440-((W160*X160)+(Y160*Z160)+(AA160*AB160))/(W160+Y160+AA160))/1440</f>
        <v>1</v>
      </c>
      <c r="AJ160" s="117" t="n">
        <f aca="false">IF(U160&gt;0,(1440-((X160*W160+AT160*AU160)+(Z160*Y160+AV160*AW160)+(AA160*AB160+AX160*AY160))/(W160+Y160+AA160))/1440,"no data")</f>
        <v>0.920774647887324</v>
      </c>
      <c r="AK160" s="91" t="n">
        <v>7.536</v>
      </c>
      <c r="AL160" s="96" t="n">
        <v>130.84</v>
      </c>
      <c r="AM160" s="105" t="n">
        <f aca="false">AK160*AL160</f>
        <v>986.01024</v>
      </c>
      <c r="AN160" s="91" t="n">
        <v>25.32271</v>
      </c>
      <c r="AO160" s="166" t="n">
        <v>1004.04064177965</v>
      </c>
      <c r="AP160" s="121" t="n">
        <f aca="false">AN160*AO160</f>
        <v>25425.03</v>
      </c>
      <c r="AQ160" s="122" t="n">
        <f aca="false">IF(U160&gt;0,((((AK160*AL160)+(AN160*AO160))/(U160*1000))*1000000),"no data")</f>
        <v>8667.88324253364</v>
      </c>
      <c r="AR160" s="123" t="n">
        <f aca="false">S160/24</f>
        <v>129.916666666667</v>
      </c>
      <c r="AS160" s="34"/>
      <c r="AT160" s="124" t="n">
        <v>0</v>
      </c>
      <c r="AU160" s="106" t="n">
        <v>0</v>
      </c>
      <c r="AV160" s="125" t="n">
        <v>0</v>
      </c>
      <c r="AW160" s="125" t="n">
        <v>0</v>
      </c>
      <c r="AX160" s="106" t="n">
        <v>15</v>
      </c>
      <c r="AY160" s="125" t="n">
        <v>1080</v>
      </c>
      <c r="AZ160" s="106" t="n">
        <v>0</v>
      </c>
      <c r="BB160" s="106" t="n">
        <v>985</v>
      </c>
      <c r="BC160" s="106" t="n">
        <v>985</v>
      </c>
      <c r="BD160" s="106" t="n">
        <v>1166</v>
      </c>
      <c r="BE160" s="126" t="n">
        <f aca="false">BC160-BB160</f>
        <v>0</v>
      </c>
      <c r="BF160" s="127" t="n">
        <f aca="false">AQ160</f>
        <v>8667.88324253364</v>
      </c>
      <c r="BG160" s="128" t="n">
        <f aca="false">BD160/24</f>
        <v>48.5833333333333</v>
      </c>
      <c r="BH160" s="129" t="n">
        <v>0.861</v>
      </c>
      <c r="BI160" s="130" t="n">
        <v>0.661</v>
      </c>
      <c r="BJ160" s="126" t="n">
        <v>23.78</v>
      </c>
      <c r="BK160" s="126" t="n">
        <v>20.99</v>
      </c>
      <c r="BL160" s="126" t="n">
        <v>18.35</v>
      </c>
      <c r="BM160" s="128" t="n">
        <v>50.11</v>
      </c>
      <c r="BN160" s="131" t="n">
        <v>0.9389</v>
      </c>
      <c r="BO160" s="128" t="n">
        <v>87.78</v>
      </c>
      <c r="BP160" s="128" t="n">
        <v>86.89</v>
      </c>
      <c r="BQ160" s="128" t="n">
        <f aca="false">BH160+BI160</f>
        <v>1.522</v>
      </c>
      <c r="BR160" s="126" t="n">
        <v>11345</v>
      </c>
      <c r="BS160" s="126" t="n">
        <v>11586</v>
      </c>
      <c r="BT160" s="128" t="n">
        <v>5.02</v>
      </c>
    </row>
    <row r="161" customFormat="false" ht="13.8" hidden="false" customHeight="false" outlineLevel="0" collapsed="false">
      <c r="A161" s="54"/>
      <c r="B161" s="55" t="n">
        <v>43621</v>
      </c>
      <c r="C161" s="103" t="n">
        <v>95.7</v>
      </c>
      <c r="D161" s="132" t="n">
        <v>0.42</v>
      </c>
      <c r="E161" s="105" t="n">
        <v>76.1</v>
      </c>
      <c r="F161" s="106" t="n">
        <v>107</v>
      </c>
      <c r="G161" s="106" t="n">
        <v>86</v>
      </c>
      <c r="H161" s="107" t="n">
        <v>24</v>
      </c>
      <c r="I161" s="107" t="n">
        <v>0</v>
      </c>
      <c r="J161" s="107" t="n">
        <v>24</v>
      </c>
      <c r="K161" s="107" t="n">
        <v>0</v>
      </c>
      <c r="L161" s="108" t="n">
        <v>0</v>
      </c>
      <c r="M161" s="108" t="n">
        <v>0</v>
      </c>
      <c r="N161" s="108" t="n">
        <v>0</v>
      </c>
      <c r="O161" s="108" t="n">
        <v>0</v>
      </c>
      <c r="P161" s="108" t="n">
        <v>0</v>
      </c>
      <c r="Q161" s="108" t="n">
        <v>0</v>
      </c>
      <c r="R161" s="109" t="n">
        <v>3439</v>
      </c>
      <c r="S161" s="110" t="n">
        <v>3026</v>
      </c>
      <c r="T161" s="110" t="n">
        <v>3026</v>
      </c>
      <c r="U161" s="111" t="n">
        <v>2969</v>
      </c>
      <c r="V161" s="111" t="n">
        <v>3050</v>
      </c>
      <c r="W161" s="106" t="n">
        <v>41</v>
      </c>
      <c r="X161" s="106" t="n">
        <v>0</v>
      </c>
      <c r="Y161" s="106" t="n">
        <v>41</v>
      </c>
      <c r="Z161" s="106" t="n">
        <v>0</v>
      </c>
      <c r="AA161" s="106" t="n">
        <v>60</v>
      </c>
      <c r="AB161" s="106" t="n">
        <v>0</v>
      </c>
      <c r="AC161" s="112" t="n">
        <f aca="false">(V161-U161)+AZ161</f>
        <v>81</v>
      </c>
      <c r="AD161" s="113" t="n">
        <f aca="false">U161-T161</f>
        <v>-57</v>
      </c>
      <c r="AE161" s="106" t="n">
        <v>130</v>
      </c>
      <c r="AF161" s="114" t="n">
        <f aca="false">IF(AE161&gt;0, V161/(AE161*24),"no data")</f>
        <v>0.977564102564103</v>
      </c>
      <c r="AG161" s="115" t="n">
        <f aca="false">IF(R161&gt;0,R161/24,"no data")</f>
        <v>143.291666666667</v>
      </c>
      <c r="AH161" s="114" t="n">
        <f aca="false">IF(U161&gt;0,(U161/R161),"no data")</f>
        <v>0.86333236405932</v>
      </c>
      <c r="AI161" s="116" t="n">
        <f aca="false">(1440-((W161*X161)+(Y161*Z161)+(AA161*AB161))/(W161+Y161+AA161))/1440</f>
        <v>1</v>
      </c>
      <c r="AJ161" s="117" t="n">
        <f aca="false">IF(U161&gt;0,(1440-((X161*W161+AT161*AU161)+(Z161*Y161+AV161*AW161)+(AA161*AB161+AX161*AY161))/(W161+Y161+AA161))/1440,"no data")</f>
        <v>0.894366197183099</v>
      </c>
      <c r="AK161" s="91" t="n">
        <v>7.54</v>
      </c>
      <c r="AL161" s="96" t="n">
        <v>130.43</v>
      </c>
      <c r="AM161" s="105" t="n">
        <f aca="false">AK161*AL161</f>
        <v>983.4422</v>
      </c>
      <c r="AN161" s="91" t="n">
        <v>24.3497</v>
      </c>
      <c r="AO161" s="166" t="n">
        <v>1007.11754148922</v>
      </c>
      <c r="AP161" s="121" t="n">
        <f aca="false">AN161*AO161</f>
        <v>24523.01</v>
      </c>
      <c r="AQ161" s="122" t="n">
        <f aca="false">IF(U161&gt;0,((((AK161*AL161)+(AN161*AO161))/(U161*1000))*1000000),"no data")</f>
        <v>8590.92361064332</v>
      </c>
      <c r="AR161" s="123" t="n">
        <f aca="false">S161/24</f>
        <v>126.083333333333</v>
      </c>
      <c r="AS161" s="34"/>
      <c r="AT161" s="124" t="n">
        <v>0</v>
      </c>
      <c r="AU161" s="106" t="n">
        <v>0</v>
      </c>
      <c r="AV161" s="125" t="n">
        <v>0</v>
      </c>
      <c r="AW161" s="125" t="n">
        <v>0</v>
      </c>
      <c r="AX161" s="106" t="n">
        <v>15</v>
      </c>
      <c r="AY161" s="125" t="n">
        <v>1440</v>
      </c>
      <c r="AZ161" s="106" t="n">
        <v>0</v>
      </c>
      <c r="BB161" s="106" t="n">
        <v>984</v>
      </c>
      <c r="BC161" s="106" t="n">
        <v>984</v>
      </c>
      <c r="BD161" s="106" t="n">
        <v>1082</v>
      </c>
      <c r="BE161" s="126" t="n">
        <v>0</v>
      </c>
      <c r="BF161" s="127" t="n">
        <f aca="false">AQ161</f>
        <v>8590.92361064332</v>
      </c>
      <c r="BG161" s="128" t="n">
        <f aca="false">BD161/24</f>
        <v>45.0833333333333</v>
      </c>
      <c r="BH161" s="129" t="n">
        <v>0.465</v>
      </c>
      <c r="BI161" s="130" t="n">
        <v>0.297</v>
      </c>
      <c r="BJ161" s="126" t="n">
        <v>23.74</v>
      </c>
      <c r="BK161" s="126" t="n">
        <v>20.95</v>
      </c>
      <c r="BL161" s="126" t="n">
        <v>18.3</v>
      </c>
      <c r="BM161" s="126" t="n">
        <v>50.1</v>
      </c>
      <c r="BN161" s="131" t="n">
        <v>0.9389</v>
      </c>
      <c r="BO161" s="128" t="n">
        <v>87.86</v>
      </c>
      <c r="BP161" s="128" t="n">
        <v>86.86</v>
      </c>
      <c r="BQ161" s="128" t="n">
        <f aca="false">BH161+BI161</f>
        <v>0.762</v>
      </c>
      <c r="BR161" s="126" t="n">
        <v>11337</v>
      </c>
      <c r="BS161" s="126" t="n">
        <v>11558</v>
      </c>
      <c r="BT161" s="128" t="n">
        <v>0</v>
      </c>
    </row>
    <row r="162" customFormat="false" ht="13.8" hidden="false" customHeight="false" outlineLevel="0" collapsed="false">
      <c r="A162" s="54"/>
      <c r="B162" s="55" t="n">
        <v>43622</v>
      </c>
      <c r="C162" s="103" t="n">
        <v>95.9</v>
      </c>
      <c r="D162" s="132" t="n">
        <v>0.347</v>
      </c>
      <c r="E162" s="105" t="n">
        <v>72.7</v>
      </c>
      <c r="F162" s="106" t="n">
        <v>109</v>
      </c>
      <c r="G162" s="106" t="n">
        <v>83</v>
      </c>
      <c r="H162" s="107" t="n">
        <v>20</v>
      </c>
      <c r="I162" s="107" t="n">
        <v>2</v>
      </c>
      <c r="J162" s="107" t="n">
        <v>24</v>
      </c>
      <c r="K162" s="107" t="n">
        <v>0</v>
      </c>
      <c r="L162" s="108" t="n">
        <v>3</v>
      </c>
      <c r="M162" s="108" t="n">
        <v>20</v>
      </c>
      <c r="N162" s="108" t="n">
        <v>0</v>
      </c>
      <c r="O162" s="108" t="n">
        <v>0</v>
      </c>
      <c r="P162" s="108" t="n">
        <v>4</v>
      </c>
      <c r="Q162" s="108" t="n">
        <v>0</v>
      </c>
      <c r="R162" s="171" t="n">
        <v>3442</v>
      </c>
      <c r="S162" s="110" t="n">
        <v>3185</v>
      </c>
      <c r="T162" s="110" t="n">
        <v>2880</v>
      </c>
      <c r="U162" s="111" t="n">
        <v>2825</v>
      </c>
      <c r="V162" s="111" t="n">
        <v>2909</v>
      </c>
      <c r="W162" s="106" t="n">
        <v>41</v>
      </c>
      <c r="X162" s="106" t="n">
        <v>0</v>
      </c>
      <c r="Y162" s="106" t="n">
        <v>42</v>
      </c>
      <c r="Z162" s="106" t="n">
        <v>0</v>
      </c>
      <c r="AA162" s="106" t="n">
        <v>60</v>
      </c>
      <c r="AB162" s="106" t="n">
        <v>0</v>
      </c>
      <c r="AC162" s="112" t="n">
        <f aca="false">(V162-U162)+AZ162</f>
        <v>84</v>
      </c>
      <c r="AD162" s="113" t="n">
        <f aca="false">U162-T162</f>
        <v>-55</v>
      </c>
      <c r="AE162" s="106" t="n">
        <v>146</v>
      </c>
      <c r="AF162" s="114" t="n">
        <f aca="false">IF(AE162&gt;0, V162/(AE162*24),"no data")</f>
        <v>0.830194063926941</v>
      </c>
      <c r="AG162" s="115" t="n">
        <f aca="false">IF(R162&gt;0,R162/24,"no data")</f>
        <v>143.416666666667</v>
      </c>
      <c r="AH162" s="114" t="n">
        <f aca="false">IF(U162&gt;0,(U162/R162),"no data")</f>
        <v>0.820743753631609</v>
      </c>
      <c r="AI162" s="116" t="n">
        <f aca="false">(1440-((W162*X162)+(Y162*Z162)+(AA162*AB162))/(W162+Y162+AA162))/1440</f>
        <v>1</v>
      </c>
      <c r="AJ162" s="117" t="n">
        <f aca="false">IF(U162&gt;0,(1440-((X162*W162+AT162*AU162)+(Z162*Y162+AV162*AW162)+(AA162*AB162+AX162*AY162))/(W162+Y162+AA162))/1440,"no data")</f>
        <v>0.88049728049728</v>
      </c>
      <c r="AK162" s="91" t="n">
        <v>7.509</v>
      </c>
      <c r="AL162" s="96" t="n">
        <v>133.78</v>
      </c>
      <c r="AM162" s="105" t="n">
        <f aca="false">AK162*AL162</f>
        <v>1004.55402</v>
      </c>
      <c r="AN162" s="91" t="n">
        <v>23.54865</v>
      </c>
      <c r="AO162" s="166" t="n">
        <v>1004.95357483338</v>
      </c>
      <c r="AP162" s="121" t="n">
        <f aca="false">AN162*AO162</f>
        <v>23665.3</v>
      </c>
      <c r="AQ162" s="122" t="n">
        <f aca="false">IF(U162&gt;0,((((AK162*AL162)+(AN162*AO162))/(U162*1000))*1000000),"no data")</f>
        <v>8732.69168849558</v>
      </c>
      <c r="AR162" s="123" t="n">
        <f aca="false">S162/24</f>
        <v>132.708333333333</v>
      </c>
      <c r="AS162" s="34"/>
      <c r="AT162" s="133" t="n">
        <v>16</v>
      </c>
      <c r="AU162" s="106" t="n">
        <v>38</v>
      </c>
      <c r="AV162" s="125" t="n">
        <v>0</v>
      </c>
      <c r="AW162" s="125" t="n">
        <v>0</v>
      </c>
      <c r="AX162" s="106" t="n">
        <v>20</v>
      </c>
      <c r="AY162" s="125" t="n">
        <v>1200</v>
      </c>
      <c r="AZ162" s="106" t="n">
        <v>0</v>
      </c>
      <c r="BB162" s="106" t="n">
        <v>849</v>
      </c>
      <c r="BC162" s="106" t="n">
        <v>1000</v>
      </c>
      <c r="BD162" s="106" t="n">
        <v>1060</v>
      </c>
      <c r="BE162" s="135" t="n">
        <v>0</v>
      </c>
      <c r="BF162" s="127" t="n">
        <f aca="false">AQ162</f>
        <v>8732.69168849558</v>
      </c>
      <c r="BG162" s="128" t="n">
        <f aca="false">BD162/24</f>
        <v>44.1666666666667</v>
      </c>
      <c r="BH162" s="129" t="n">
        <v>0.682</v>
      </c>
      <c r="BI162" s="130" t="n">
        <v>0.667</v>
      </c>
      <c r="BJ162" s="126" t="n">
        <v>20.66</v>
      </c>
      <c r="BK162" s="126" t="n">
        <v>21.31</v>
      </c>
      <c r="BL162" s="126" t="n">
        <v>18.22</v>
      </c>
      <c r="BM162" s="126" t="n">
        <v>50.12</v>
      </c>
      <c r="BN162" s="131" t="n">
        <v>0.9376</v>
      </c>
      <c r="BO162" s="128" t="n">
        <v>87.52</v>
      </c>
      <c r="BP162" s="128" t="n">
        <v>86.65</v>
      </c>
      <c r="BQ162" s="128" t="n">
        <f aca="false">BH162+BI162</f>
        <v>1.349</v>
      </c>
      <c r="BR162" s="126" t="n">
        <v>11367</v>
      </c>
      <c r="BS162" s="126" t="n">
        <v>11545</v>
      </c>
      <c r="BT162" s="128" t="n">
        <v>5.7</v>
      </c>
    </row>
    <row r="163" customFormat="false" ht="13.8" hidden="false" customHeight="false" outlineLevel="0" collapsed="false">
      <c r="A163" s="54"/>
      <c r="B163" s="55" t="n">
        <v>43623</v>
      </c>
      <c r="C163" s="103" t="n">
        <v>97.6</v>
      </c>
      <c r="D163" s="132" t="n">
        <v>0.37</v>
      </c>
      <c r="E163" s="105" t="n">
        <v>74.7</v>
      </c>
      <c r="F163" s="106" t="n">
        <v>109</v>
      </c>
      <c r="G163" s="106" t="n">
        <v>84</v>
      </c>
      <c r="H163" s="107" t="n">
        <v>24</v>
      </c>
      <c r="I163" s="107" t="n">
        <v>0</v>
      </c>
      <c r="J163" s="107" t="n">
        <v>24</v>
      </c>
      <c r="K163" s="107" t="n">
        <v>0</v>
      </c>
      <c r="L163" s="108" t="n">
        <v>0</v>
      </c>
      <c r="M163" s="108" t="n">
        <v>0</v>
      </c>
      <c r="N163" s="108" t="n">
        <v>0</v>
      </c>
      <c r="O163" s="108" t="n">
        <v>0</v>
      </c>
      <c r="P163" s="108" t="n">
        <v>7</v>
      </c>
      <c r="Q163" s="108" t="n">
        <v>20</v>
      </c>
      <c r="R163" s="109" t="n">
        <v>3420</v>
      </c>
      <c r="S163" s="110" t="n">
        <v>3160</v>
      </c>
      <c r="T163" s="110" t="n">
        <v>3160</v>
      </c>
      <c r="U163" s="111" t="n">
        <v>3093</v>
      </c>
      <c r="V163" s="111" t="n">
        <v>3181</v>
      </c>
      <c r="W163" s="106" t="n">
        <v>41</v>
      </c>
      <c r="X163" s="106" t="n">
        <v>0</v>
      </c>
      <c r="Y163" s="106" t="n">
        <v>41</v>
      </c>
      <c r="Z163" s="106" t="n">
        <v>0</v>
      </c>
      <c r="AA163" s="106" t="n">
        <v>60</v>
      </c>
      <c r="AB163" s="106" t="n">
        <v>0</v>
      </c>
      <c r="AC163" s="112" t="n">
        <f aca="false">(V163-U163)+AZ163</f>
        <v>88</v>
      </c>
      <c r="AD163" s="113" t="n">
        <f aca="false">U163-T163</f>
        <v>-67</v>
      </c>
      <c r="AE163" s="106" t="n">
        <v>146</v>
      </c>
      <c r="AF163" s="114" t="n">
        <f aca="false">IF(AE163&gt;0, V163/(AE163*24),"no data")</f>
        <v>0.907819634703196</v>
      </c>
      <c r="AG163" s="115" t="n">
        <f aca="false">IF(R163&gt;0,R163/24,"no data")</f>
        <v>142.5</v>
      </c>
      <c r="AH163" s="114" t="n">
        <f aca="false">IF(U163&gt;0,(U163/R163),"no data")</f>
        <v>0.904385964912281</v>
      </c>
      <c r="AI163" s="116" t="n">
        <f aca="false">(1440-((W163*X163)+(Y163*Z163)+(AA163*AB163))/(W163+Y163+AA163))/1440</f>
        <v>1</v>
      </c>
      <c r="AJ163" s="117" t="n">
        <f aca="false">IF(U163&gt;0,(1440-((X163*W163+AT163*AU163)+(Z163*Y163+AV163*AW163)+(AA163*AB163+AX163*AY163))/(W163+Y163+AA163))/1440,"no data")</f>
        <v>0.926643192488263</v>
      </c>
      <c r="AK163" s="91" t="n">
        <v>7.531</v>
      </c>
      <c r="AL163" s="96" t="n">
        <v>134.98</v>
      </c>
      <c r="AM163" s="105" t="n">
        <f aca="false">AK163*AL163</f>
        <v>1016.53438</v>
      </c>
      <c r="AN163" s="91" t="n">
        <v>25.79703</v>
      </c>
      <c r="AO163" s="166" t="n">
        <v>1001.49125693927</v>
      </c>
      <c r="AP163" s="121" t="n">
        <f aca="false">AN163*AO163</f>
        <v>25835.5</v>
      </c>
      <c r="AQ163" s="122" t="n">
        <f aca="false">IF(U163&gt;0,((((AK163*AL163)+(AN163*AO163))/(U163*1000))*1000000),"no data")</f>
        <v>8681.55007436146</v>
      </c>
      <c r="AR163" s="123" t="n">
        <f aca="false">S163/24</f>
        <v>131.666666666667</v>
      </c>
      <c r="AS163" s="34"/>
      <c r="AT163" s="106" t="n">
        <v>0</v>
      </c>
      <c r="AU163" s="125" t="n">
        <v>0</v>
      </c>
      <c r="AV163" s="125" t="n">
        <v>0</v>
      </c>
      <c r="AW163" s="106" t="n">
        <v>0</v>
      </c>
      <c r="AX163" s="125" t="n">
        <v>15</v>
      </c>
      <c r="AY163" s="106" t="n">
        <v>1000</v>
      </c>
      <c r="AZ163" s="106" t="n">
        <v>0</v>
      </c>
      <c r="BB163" s="126" t="n">
        <v>993</v>
      </c>
      <c r="BC163" s="126" t="n">
        <v>990</v>
      </c>
      <c r="BD163" s="135" t="n">
        <v>1198</v>
      </c>
      <c r="BE163" s="135" t="n">
        <f aca="false">BC163-BB163</f>
        <v>-3</v>
      </c>
      <c r="BF163" s="127" t="n">
        <f aca="false">AQ163</f>
        <v>8681.55007436146</v>
      </c>
      <c r="BG163" s="128" t="n">
        <f aca="false">BD163/24</f>
        <v>49.9166666666667</v>
      </c>
      <c r="BH163" s="129" t="n">
        <v>1.011</v>
      </c>
      <c r="BI163" s="130" t="n">
        <v>0.935</v>
      </c>
      <c r="BJ163" s="126" t="n">
        <v>24.02</v>
      </c>
      <c r="BK163" s="126" t="n">
        <v>21.17</v>
      </c>
      <c r="BL163" s="126" t="n">
        <v>18.24</v>
      </c>
      <c r="BM163" s="126" t="n">
        <v>50.11</v>
      </c>
      <c r="BN163" s="131" t="n">
        <v>0.9376</v>
      </c>
      <c r="BO163" s="128" t="n">
        <v>87.57</v>
      </c>
      <c r="BP163" s="128" t="n">
        <v>86.73</v>
      </c>
      <c r="BQ163" s="128" t="n">
        <f aca="false">BH163+BI163</f>
        <v>1.946</v>
      </c>
      <c r="BR163" s="126" t="n">
        <v>11370</v>
      </c>
      <c r="BS163" s="126" t="n">
        <v>11593</v>
      </c>
      <c r="BT163" s="128" t="n">
        <v>0</v>
      </c>
    </row>
    <row r="164" customFormat="false" ht="13.8" hidden="false" customHeight="false" outlineLevel="0" collapsed="false">
      <c r="A164" s="54"/>
      <c r="B164" s="55" t="n">
        <v>43624</v>
      </c>
      <c r="C164" s="103" t="n">
        <v>99</v>
      </c>
      <c r="D164" s="132" t="n">
        <v>0.374</v>
      </c>
      <c r="E164" s="105" t="n">
        <v>74.8</v>
      </c>
      <c r="F164" s="106" t="n">
        <v>108</v>
      </c>
      <c r="G164" s="106" t="n">
        <v>86</v>
      </c>
      <c r="H164" s="107" t="n">
        <v>24</v>
      </c>
      <c r="I164" s="107" t="n">
        <v>0</v>
      </c>
      <c r="J164" s="107" t="n">
        <v>24</v>
      </c>
      <c r="K164" s="107" t="n">
        <v>0</v>
      </c>
      <c r="L164" s="108" t="n">
        <v>0</v>
      </c>
      <c r="M164" s="108" t="n">
        <v>0</v>
      </c>
      <c r="N164" s="108" t="n">
        <v>0</v>
      </c>
      <c r="O164" s="108" t="n">
        <v>0</v>
      </c>
      <c r="P164" s="108" t="n">
        <v>1</v>
      </c>
      <c r="Q164" s="108" t="n">
        <v>0</v>
      </c>
      <c r="R164" s="109" t="n">
        <v>3410</v>
      </c>
      <c r="S164" s="110" t="n">
        <v>3057</v>
      </c>
      <c r="T164" s="110" t="n">
        <v>3057</v>
      </c>
      <c r="U164" s="111" t="n">
        <v>2990</v>
      </c>
      <c r="V164" s="111" t="n">
        <v>3076</v>
      </c>
      <c r="W164" s="106" t="n">
        <v>41</v>
      </c>
      <c r="X164" s="106" t="n">
        <v>0</v>
      </c>
      <c r="Y164" s="106" t="n">
        <v>41</v>
      </c>
      <c r="Z164" s="106" t="n">
        <v>0</v>
      </c>
      <c r="AA164" s="106" t="n">
        <v>60</v>
      </c>
      <c r="AB164" s="106" t="n">
        <v>0</v>
      </c>
      <c r="AC164" s="112" t="n">
        <f aca="false">(V164-U164)+AZ164</f>
        <v>86</v>
      </c>
      <c r="AD164" s="113" t="n">
        <f aca="false">U164-T164</f>
        <v>-67</v>
      </c>
      <c r="AE164" s="106" t="n">
        <v>144</v>
      </c>
      <c r="AF164" s="114" t="n">
        <f aca="false">IF(AE164&gt;0, V164/(AE164*24),"no data")</f>
        <v>0.890046296296296</v>
      </c>
      <c r="AG164" s="115" t="n">
        <f aca="false">IF(R164&gt;0,R164/24,"no data")</f>
        <v>142.083333333333</v>
      </c>
      <c r="AH164" s="114" t="n">
        <f aca="false">IF(U164&gt;0,(U164/R164),"no data")</f>
        <v>0.87683284457478</v>
      </c>
      <c r="AI164" s="116" t="n">
        <f aca="false">(1440-((W164*X164)+(Y164*Z164)+(AA164*AB164))/(W164+Y164+AA164))/1440</f>
        <v>1</v>
      </c>
      <c r="AJ164" s="117" t="n">
        <f aca="false">IF(U164&gt;0,(1440-((X164*W164+AT164*AU164)+(Z164*Y164+AV164*AW164)+(AA164*AB164+AX164*AY164))/(W164+Y164+AA164))/1440,"no data")</f>
        <v>0.898767605633803</v>
      </c>
      <c r="AK164" s="91" t="n">
        <v>7.474</v>
      </c>
      <c r="AL164" s="96" t="n">
        <v>130.66</v>
      </c>
      <c r="AM164" s="105" t="n">
        <f aca="false">AK164*AL164</f>
        <v>976.55284</v>
      </c>
      <c r="AN164" s="91" t="n">
        <v>24.80777</v>
      </c>
      <c r="AO164" s="166" t="n">
        <v>997.707976170369</v>
      </c>
      <c r="AP164" s="121" t="n">
        <f aca="false">AN164*AO164</f>
        <v>24750.91</v>
      </c>
      <c r="AQ164" s="122" t="n">
        <f aca="false">IF(U164&gt;0,((((AK164*AL164)+(AN164*AO164))/(U164*1000))*1000000),"no data")</f>
        <v>8604.50262207358</v>
      </c>
      <c r="AR164" s="123" t="n">
        <f aca="false">S164/24</f>
        <v>127.375</v>
      </c>
      <c r="AS164" s="34"/>
      <c r="AT164" s="106" t="n">
        <v>0</v>
      </c>
      <c r="AU164" s="125" t="n">
        <v>0</v>
      </c>
      <c r="AV164" s="125" t="n">
        <v>0</v>
      </c>
      <c r="AW164" s="106" t="n">
        <v>0</v>
      </c>
      <c r="AX164" s="125" t="n">
        <v>15</v>
      </c>
      <c r="AY164" s="106" t="n">
        <v>1380</v>
      </c>
      <c r="AZ164" s="106" t="n">
        <v>0</v>
      </c>
      <c r="BB164" s="126" t="n">
        <v>991</v>
      </c>
      <c r="BC164" s="126" t="n">
        <v>987</v>
      </c>
      <c r="BD164" s="135" t="n">
        <v>1098</v>
      </c>
      <c r="BE164" s="135" t="n">
        <f aca="false">BC164-BB164</f>
        <v>-4</v>
      </c>
      <c r="BF164" s="127" t="n">
        <f aca="false">AQ164</f>
        <v>8604.50262207358</v>
      </c>
      <c r="BG164" s="128" t="n">
        <f aca="false">BD164/24</f>
        <v>45.75</v>
      </c>
      <c r="BH164" s="129" t="n">
        <v>0.554</v>
      </c>
      <c r="BI164" s="130" t="n">
        <v>0.335</v>
      </c>
      <c r="BJ164" s="126" t="n">
        <v>23.99</v>
      </c>
      <c r="BK164" s="126" t="n">
        <v>21.17</v>
      </c>
      <c r="BL164" s="126" t="n">
        <v>17.96</v>
      </c>
      <c r="BM164" s="126" t="n">
        <v>50.1</v>
      </c>
      <c r="BN164" s="131" t="n">
        <v>0.9391</v>
      </c>
      <c r="BO164" s="128" t="n">
        <v>87.56</v>
      </c>
      <c r="BP164" s="128" t="n">
        <v>86.7</v>
      </c>
      <c r="BQ164" s="128" t="n">
        <f aca="false">BH164+BI164</f>
        <v>0.889</v>
      </c>
      <c r="BR164" s="126" t="n">
        <v>11388</v>
      </c>
      <c r="BS164" s="126" t="n">
        <v>11622</v>
      </c>
      <c r="BT164" s="128" t="n">
        <v>5.25</v>
      </c>
    </row>
    <row r="165" customFormat="false" ht="13.8" hidden="false" customHeight="false" outlineLevel="0" collapsed="false">
      <c r="A165" s="54"/>
      <c r="B165" s="55" t="n">
        <v>43625</v>
      </c>
      <c r="C165" s="103" t="n">
        <v>99.8</v>
      </c>
      <c r="D165" s="132" t="n">
        <v>0.37</v>
      </c>
      <c r="E165" s="105" t="n">
        <v>75.9</v>
      </c>
      <c r="F165" s="106" t="n">
        <v>112</v>
      </c>
      <c r="G165" s="106" t="n">
        <v>85</v>
      </c>
      <c r="H165" s="106" t="n">
        <v>24</v>
      </c>
      <c r="I165" s="106" t="n">
        <v>0</v>
      </c>
      <c r="J165" s="106" t="n">
        <v>22</v>
      </c>
      <c r="K165" s="106" t="n">
        <v>28</v>
      </c>
      <c r="L165" s="108" t="n">
        <v>0</v>
      </c>
      <c r="M165" s="108" t="n">
        <v>0</v>
      </c>
      <c r="N165" s="108" t="n">
        <v>0</v>
      </c>
      <c r="O165" s="108" t="n">
        <v>0</v>
      </c>
      <c r="P165" s="108" t="n">
        <v>0</v>
      </c>
      <c r="Q165" s="108" t="n">
        <v>0</v>
      </c>
      <c r="R165" s="109" t="n">
        <v>3395</v>
      </c>
      <c r="S165" s="110" t="n">
        <v>2981</v>
      </c>
      <c r="T165" s="110" t="n">
        <v>2981</v>
      </c>
      <c r="U165" s="111" t="n">
        <v>2912</v>
      </c>
      <c r="V165" s="111" t="n">
        <v>2999</v>
      </c>
      <c r="W165" s="106" t="n">
        <v>41</v>
      </c>
      <c r="X165" s="106" t="n">
        <v>0</v>
      </c>
      <c r="Y165" s="106" t="n">
        <v>41</v>
      </c>
      <c r="Z165" s="106" t="n">
        <v>0</v>
      </c>
      <c r="AA165" s="106" t="n">
        <v>60</v>
      </c>
      <c r="AB165" s="106" t="n">
        <v>0</v>
      </c>
      <c r="AC165" s="112" t="n">
        <f aca="false">(V165-U165)+AZ165</f>
        <v>87</v>
      </c>
      <c r="AD165" s="113" t="n">
        <f aca="false">U165-T165</f>
        <v>-69</v>
      </c>
      <c r="AE165" s="106" t="n">
        <v>130</v>
      </c>
      <c r="AF165" s="114" t="n">
        <f aca="false">IF(AE165&gt;0, V165/(AE165*24),"no data")</f>
        <v>0.961217948717949</v>
      </c>
      <c r="AG165" s="115" t="n">
        <f aca="false">IF(R165&gt;0,R165/24,"no data")</f>
        <v>141.458333333333</v>
      </c>
      <c r="AH165" s="114" t="n">
        <f aca="false">IF(U165&gt;0,(U165/R165),"no data")</f>
        <v>0.857731958762887</v>
      </c>
      <c r="AI165" s="116" t="n">
        <f aca="false">(1440-((W165*X165)+(Y165*Z165)+(AA165*AB165))/(W165+Y165+AA165))/1440</f>
        <v>1</v>
      </c>
      <c r="AJ165" s="117" t="n">
        <f aca="false">IF(U165&gt;0,(1440-((X165*W165+AT165*AU165)+(Z165*Y165+AV165*AW165)+(AA165*AB165+AX165*AY165))/(W165+Y165+AA165))/1440,"no data")</f>
        <v>0.878775430359937</v>
      </c>
      <c r="AK165" s="91" t="n">
        <v>7.474</v>
      </c>
      <c r="AL165" s="96" t="n">
        <v>133.39</v>
      </c>
      <c r="AM165" s="105" t="n">
        <f aca="false">AK165*AL165</f>
        <v>996.95686</v>
      </c>
      <c r="AN165" s="91" t="n">
        <v>24.254789</v>
      </c>
      <c r="AO165" s="166" t="n">
        <v>996.83567645136</v>
      </c>
      <c r="AP165" s="121" t="n">
        <f aca="false">AN165*AO165</f>
        <v>24178.039</v>
      </c>
      <c r="AQ165" s="122" t="n">
        <f aca="false">IF(U165&gt;0,((((AK165*AL165)+(AN165*AO165))/(U165*1000))*1000000),"no data")</f>
        <v>8645.25956730769</v>
      </c>
      <c r="AR165" s="123" t="n">
        <f aca="false">S165/24</f>
        <v>124.208333333333</v>
      </c>
      <c r="AS165" s="34"/>
      <c r="AT165" s="106" t="n">
        <v>0</v>
      </c>
      <c r="AU165" s="106" t="n">
        <v>0</v>
      </c>
      <c r="AV165" s="106" t="n">
        <v>19</v>
      </c>
      <c r="AW165" s="106" t="n">
        <v>92</v>
      </c>
      <c r="AX165" s="106" t="n">
        <v>16</v>
      </c>
      <c r="AY165" s="106" t="n">
        <v>1440</v>
      </c>
      <c r="AZ165" s="106" t="n">
        <v>0</v>
      </c>
      <c r="BB165" s="126" t="n">
        <v>984</v>
      </c>
      <c r="BC165" s="126" t="n">
        <v>956</v>
      </c>
      <c r="BD165" s="126" t="n">
        <v>1059</v>
      </c>
      <c r="BE165" s="135" t="n">
        <f aca="false">BC165-BB165</f>
        <v>-28</v>
      </c>
      <c r="BF165" s="128" t="n">
        <f aca="false">AQ165</f>
        <v>8645.25956730769</v>
      </c>
      <c r="BG165" s="128" t="n">
        <f aca="false">BD165/24</f>
        <v>44.125</v>
      </c>
      <c r="BH165" s="129" t="n">
        <v>0.434</v>
      </c>
      <c r="BI165" s="130" t="n">
        <v>0.244</v>
      </c>
      <c r="BJ165" s="126" t="n">
        <v>23.95</v>
      </c>
      <c r="BK165" s="126" t="n">
        <v>20.78</v>
      </c>
      <c r="BL165" s="126" t="n">
        <v>17.22</v>
      </c>
      <c r="BM165" s="126" t="n">
        <v>50.12</v>
      </c>
      <c r="BN165" s="131" t="n">
        <v>0.9386</v>
      </c>
      <c r="BO165" s="128" t="n">
        <v>87.65</v>
      </c>
      <c r="BP165" s="128" t="n">
        <v>86.74</v>
      </c>
      <c r="BQ165" s="128" t="n">
        <f aca="false">BH165+BI165</f>
        <v>0.678</v>
      </c>
      <c r="BR165" s="126" t="n">
        <v>11441</v>
      </c>
      <c r="BS165" s="126" t="n">
        <v>11675</v>
      </c>
      <c r="BT165" s="128" t="n">
        <v>0</v>
      </c>
    </row>
    <row r="166" customFormat="false" ht="13.8" hidden="false" customHeight="false" outlineLevel="0" collapsed="false">
      <c r="A166" s="54"/>
      <c r="B166" s="55" t="n">
        <v>43626</v>
      </c>
      <c r="C166" s="103" t="n">
        <v>101.2</v>
      </c>
      <c r="D166" s="132" t="n">
        <v>0.371</v>
      </c>
      <c r="E166" s="105" t="n">
        <v>76.2</v>
      </c>
      <c r="F166" s="106" t="n">
        <v>113</v>
      </c>
      <c r="G166" s="106" t="n">
        <v>87</v>
      </c>
      <c r="H166" s="106" t="n">
        <v>24</v>
      </c>
      <c r="I166" s="106" t="n">
        <v>0</v>
      </c>
      <c r="J166" s="106" t="n">
        <v>24</v>
      </c>
      <c r="K166" s="106" t="n">
        <v>0</v>
      </c>
      <c r="L166" s="108" t="n">
        <v>0</v>
      </c>
      <c r="M166" s="108" t="n">
        <v>0</v>
      </c>
      <c r="N166" s="108" t="n">
        <v>0</v>
      </c>
      <c r="O166" s="108" t="n">
        <v>0</v>
      </c>
      <c r="P166" s="108" t="n">
        <v>11</v>
      </c>
      <c r="Q166" s="108" t="n">
        <v>0</v>
      </c>
      <c r="R166" s="109" t="n">
        <v>3382</v>
      </c>
      <c r="S166" s="110" t="n">
        <v>3146</v>
      </c>
      <c r="T166" s="110" t="n">
        <v>3146</v>
      </c>
      <c r="U166" s="111" t="n">
        <v>3086</v>
      </c>
      <c r="V166" s="111" t="n">
        <v>3179</v>
      </c>
      <c r="W166" s="106" t="n">
        <v>41</v>
      </c>
      <c r="X166" s="106" t="n">
        <v>0</v>
      </c>
      <c r="Y166" s="106" t="n">
        <v>41</v>
      </c>
      <c r="Z166" s="106" t="n">
        <v>0</v>
      </c>
      <c r="AA166" s="106" t="n">
        <v>60</v>
      </c>
      <c r="AB166" s="106" t="n">
        <v>0</v>
      </c>
      <c r="AC166" s="112" t="n">
        <f aca="false">(V166-U166)+AZ166</f>
        <v>93</v>
      </c>
      <c r="AD166" s="113" t="n">
        <f aca="false">U166-T166</f>
        <v>-60</v>
      </c>
      <c r="AE166" s="106" t="n">
        <v>142</v>
      </c>
      <c r="AF166" s="114" t="n">
        <f aca="false">IF(AE166&gt;0, V166/(AE166*24),"no data")</f>
        <v>0.932805164319249</v>
      </c>
      <c r="AG166" s="115" t="n">
        <f aca="false">IF(R166&gt;0,R166/24,"no data")</f>
        <v>140.916666666667</v>
      </c>
      <c r="AH166" s="114" t="n">
        <f aca="false">IF(U166&gt;0,(U166/R166),"no data")</f>
        <v>0.912477823772915</v>
      </c>
      <c r="AI166" s="116" t="n">
        <f aca="false">(1440-((W166*X166)+(Y166*Z166)+(AA166*AB166))/(W166+Y166+AA166))/1440</f>
        <v>1</v>
      </c>
      <c r="AJ166" s="117" t="n">
        <f aca="false">IF(U166&gt;0,(1440-((X166*W166+AT166*AU166)+(Z166*Y166+AV166*AW166)+(AA166*AB166+AX166*AY166))/(W166+Y166+AA166))/1440,"no data")</f>
        <v>0.942781690140845</v>
      </c>
      <c r="AK166" s="91" t="n">
        <v>7.4</v>
      </c>
      <c r="AL166" s="96" t="n">
        <v>130.3</v>
      </c>
      <c r="AM166" s="105" t="n">
        <f aca="false">AK166*AL166</f>
        <v>964.22</v>
      </c>
      <c r="AN166" s="91" t="n">
        <v>26.02333</v>
      </c>
      <c r="AO166" s="166" t="n">
        <v>998.042909958103</v>
      </c>
      <c r="AP166" s="121" t="n">
        <f aca="false">AN166*AO166</f>
        <v>25972.4</v>
      </c>
      <c r="AQ166" s="122" t="n">
        <f aca="false">IF(U166&gt;0,((((AK166*AL166)+(AN166*AO166))/(U166*1000))*1000000),"no data")</f>
        <v>8728.65197666883</v>
      </c>
      <c r="AR166" s="123" t="n">
        <f aca="false">S166/24</f>
        <v>131.083333333333</v>
      </c>
      <c r="AS166" s="34"/>
      <c r="AT166" s="106" t="n">
        <v>0</v>
      </c>
      <c r="AU166" s="106" t="n">
        <v>0</v>
      </c>
      <c r="AV166" s="106" t="n">
        <v>0</v>
      </c>
      <c r="AW166" s="106" t="n">
        <v>0</v>
      </c>
      <c r="AX166" s="106" t="n">
        <v>15</v>
      </c>
      <c r="AY166" s="106" t="n">
        <v>780</v>
      </c>
      <c r="AZ166" s="106" t="n">
        <v>0</v>
      </c>
      <c r="BB166" s="126" t="n">
        <v>979</v>
      </c>
      <c r="BC166" s="126" t="n">
        <v>977</v>
      </c>
      <c r="BD166" s="126" t="n">
        <v>1223</v>
      </c>
      <c r="BE166" s="135" t="n">
        <f aca="false">BC166-BB166</f>
        <v>-2</v>
      </c>
      <c r="BF166" s="128" t="n">
        <f aca="false">AQ166</f>
        <v>8728.65197666883</v>
      </c>
      <c r="BG166" s="128" t="n">
        <f aca="false">BD166/24</f>
        <v>50.9583333333333</v>
      </c>
      <c r="BH166" s="129" t="n">
        <v>1.267</v>
      </c>
      <c r="BI166" s="130" t="n">
        <v>1.192</v>
      </c>
      <c r="BJ166" s="126" t="n">
        <v>23.84</v>
      </c>
      <c r="BK166" s="126" t="n">
        <v>21</v>
      </c>
      <c r="BL166" s="126" t="n">
        <v>18.03</v>
      </c>
      <c r="BM166" s="126" t="n">
        <v>50.14</v>
      </c>
      <c r="BN166" s="131" t="n">
        <v>0.9391</v>
      </c>
      <c r="BO166" s="128" t="n">
        <v>87.62</v>
      </c>
      <c r="BP166" s="128" t="n">
        <v>86.73</v>
      </c>
      <c r="BQ166" s="128" t="n">
        <f aca="false">BH166+BI166</f>
        <v>2.459</v>
      </c>
      <c r="BR166" s="126" t="n">
        <v>11435</v>
      </c>
      <c r="BS166" s="126" t="n">
        <v>11649</v>
      </c>
      <c r="BT166" s="128" t="n">
        <v>5.35</v>
      </c>
    </row>
    <row r="167" customFormat="false" ht="14.95" hidden="false" customHeight="true" outlineLevel="0" collapsed="false">
      <c r="A167" s="54" t="s">
        <v>108</v>
      </c>
      <c r="B167" s="55" t="n">
        <v>43627</v>
      </c>
      <c r="C167" s="56" t="n">
        <v>100.1</v>
      </c>
      <c r="D167" s="57" t="n">
        <v>0.413</v>
      </c>
      <c r="E167" s="58" t="n">
        <v>77</v>
      </c>
      <c r="F167" s="59" t="n">
        <v>110</v>
      </c>
      <c r="G167" s="59" t="n">
        <v>93</v>
      </c>
      <c r="H167" s="59" t="n">
        <v>24</v>
      </c>
      <c r="I167" s="59" t="n">
        <v>0</v>
      </c>
      <c r="J167" s="59" t="n">
        <v>24</v>
      </c>
      <c r="K167" s="59" t="n">
        <v>0</v>
      </c>
      <c r="L167" s="162" t="n">
        <v>0</v>
      </c>
      <c r="M167" s="162" t="n">
        <v>0</v>
      </c>
      <c r="N167" s="162" t="n">
        <v>0</v>
      </c>
      <c r="O167" s="162" t="n">
        <v>0</v>
      </c>
      <c r="P167" s="162" t="n">
        <v>12</v>
      </c>
      <c r="Q167" s="162" t="n">
        <v>0</v>
      </c>
      <c r="R167" s="137" t="n">
        <v>3394</v>
      </c>
      <c r="S167" s="62" t="n">
        <v>3155</v>
      </c>
      <c r="T167" s="62" t="n">
        <v>3155</v>
      </c>
      <c r="U167" s="63" t="n">
        <v>3087</v>
      </c>
      <c r="V167" s="63" t="n">
        <v>3181</v>
      </c>
      <c r="W167" s="59" t="n">
        <v>40</v>
      </c>
      <c r="X167" s="59" t="n">
        <v>0</v>
      </c>
      <c r="Y167" s="59" t="n">
        <v>41</v>
      </c>
      <c r="Z167" s="59" t="n">
        <v>0</v>
      </c>
      <c r="AA167" s="59" t="n">
        <v>60</v>
      </c>
      <c r="AB167" s="59" t="n">
        <v>0</v>
      </c>
      <c r="AC167" s="64" t="n">
        <f aca="false">(V167-U167)+AZ167</f>
        <v>94</v>
      </c>
      <c r="AD167" s="65" t="n">
        <f aca="false">U167-T167</f>
        <v>-68</v>
      </c>
      <c r="AE167" s="59" t="n">
        <v>141</v>
      </c>
      <c r="AF167" s="66" t="n">
        <f aca="false">IF(AE167&gt;0, V167/(AE167*24),"no data")</f>
        <v>0.940011820330969</v>
      </c>
      <c r="AG167" s="67" t="n">
        <f aca="false">IF(R167&gt;0,R167/24,"no data")</f>
        <v>141.416666666667</v>
      </c>
      <c r="AH167" s="66" t="n">
        <f aca="false">IF(U167&gt;0,(U167/R167),"no data")</f>
        <v>0.909546258102534</v>
      </c>
      <c r="AI167" s="68" t="n">
        <f aca="false">(1440-((W167*X167)+(Y167*Z167)+(AA167*AB167))/(W167+Y167+AA167))/1440</f>
        <v>1</v>
      </c>
      <c r="AJ167" s="69" t="n">
        <f aca="false">IF(U167&gt;0,(1440-((X167*W167+AT167*AU167)+(Z167*Y167+AV167*AW167)+(AA167*AB167+AX167*AY167))/(W167+Y167+AA167))/1440,"no data")</f>
        <v>0.946808510638298</v>
      </c>
      <c r="AK167" s="91" t="n">
        <v>7.379</v>
      </c>
      <c r="AL167" s="96" t="n">
        <v>131.62</v>
      </c>
      <c r="AM167" s="58" t="n">
        <f aca="false">AK167*AL167</f>
        <v>971.22398</v>
      </c>
      <c r="AN167" s="91" t="n">
        <v>25.93374</v>
      </c>
      <c r="AO167" s="166" t="n">
        <v>1001.36420739932</v>
      </c>
      <c r="AP167" s="73" t="n">
        <f aca="false">AN167*AO167</f>
        <v>25969.119</v>
      </c>
      <c r="AQ167" s="94" t="n">
        <f aca="false">IF(U167&gt;0,((((AK167*AL167)+(AN167*AO167))/(U167*1000))*1000000),"no data")</f>
        <v>8727.03044379657</v>
      </c>
      <c r="AR167" s="75" t="n">
        <f aca="false">S167/24</f>
        <v>131.458333333333</v>
      </c>
      <c r="AS167" s="34"/>
      <c r="AT167" s="59" t="n">
        <v>0</v>
      </c>
      <c r="AU167" s="59" t="n">
        <v>0</v>
      </c>
      <c r="AV167" s="59" t="n">
        <v>0</v>
      </c>
      <c r="AW167" s="59" t="n">
        <v>0</v>
      </c>
      <c r="AX167" s="59" t="n">
        <v>15</v>
      </c>
      <c r="AY167" s="59" t="n">
        <v>720</v>
      </c>
      <c r="AZ167" s="59" t="n">
        <v>0</v>
      </c>
      <c r="BB167" s="77" t="n">
        <v>968</v>
      </c>
      <c r="BC167" s="77" t="n">
        <v>972</v>
      </c>
      <c r="BD167" s="77" t="n">
        <v>1241</v>
      </c>
      <c r="BE167" s="77" t="n">
        <f aca="false">BC167-BB167</f>
        <v>4</v>
      </c>
      <c r="BF167" s="78" t="n">
        <f aca="false">AQ167</f>
        <v>8727.03044379657</v>
      </c>
      <c r="BG167" s="78" t="n">
        <f aca="false">BD167/24</f>
        <v>51.7083333333333</v>
      </c>
      <c r="BH167" s="140" t="n">
        <v>1.335</v>
      </c>
      <c r="BI167" s="100" t="n">
        <v>1.263</v>
      </c>
      <c r="BJ167" s="77" t="n">
        <v>23.44</v>
      </c>
      <c r="BK167" s="77" t="n">
        <v>20.71</v>
      </c>
      <c r="BL167" s="77" t="n">
        <v>18.04</v>
      </c>
      <c r="BM167" s="77" t="n">
        <v>50.1</v>
      </c>
      <c r="BN167" s="99" t="n">
        <v>0.9385</v>
      </c>
      <c r="BO167" s="78" t="n">
        <v>87.46</v>
      </c>
      <c r="BP167" s="78" t="n">
        <v>86.74</v>
      </c>
      <c r="BQ167" s="78" t="n">
        <f aca="false">BH167+BI167</f>
        <v>2.598</v>
      </c>
      <c r="BR167" s="77" t="n">
        <v>11367</v>
      </c>
      <c r="BS167" s="77" t="n">
        <v>11569</v>
      </c>
      <c r="BT167" s="78" t="n">
        <v>0</v>
      </c>
    </row>
    <row r="168" customFormat="false" ht="13.8" hidden="false" customHeight="false" outlineLevel="0" collapsed="false">
      <c r="A168" s="54"/>
      <c r="B168" s="55" t="n">
        <v>43628</v>
      </c>
      <c r="C168" s="56" t="n">
        <v>94.73</v>
      </c>
      <c r="D168" s="57" t="n">
        <v>0.4147</v>
      </c>
      <c r="E168" s="58" t="n">
        <v>75.6</v>
      </c>
      <c r="F168" s="59" t="n">
        <v>104</v>
      </c>
      <c r="G168" s="59" t="n">
        <v>86</v>
      </c>
      <c r="H168" s="59" t="n">
        <v>24</v>
      </c>
      <c r="I168" s="59" t="n">
        <v>0</v>
      </c>
      <c r="J168" s="59" t="n">
        <v>24</v>
      </c>
      <c r="K168" s="59" t="n">
        <v>0</v>
      </c>
      <c r="L168" s="162" t="n">
        <v>0</v>
      </c>
      <c r="M168" s="162" t="n">
        <v>0</v>
      </c>
      <c r="N168" s="162" t="n">
        <v>0</v>
      </c>
      <c r="O168" s="162" t="n">
        <v>0</v>
      </c>
      <c r="P168" s="162" t="n">
        <v>8</v>
      </c>
      <c r="Q168" s="162" t="n">
        <v>3</v>
      </c>
      <c r="R168" s="137" t="n">
        <v>3454</v>
      </c>
      <c r="S168" s="62" t="n">
        <v>3174</v>
      </c>
      <c r="T168" s="62" t="n">
        <v>3160</v>
      </c>
      <c r="U168" s="63" t="n">
        <v>3060</v>
      </c>
      <c r="V168" s="63" t="n">
        <v>3151</v>
      </c>
      <c r="W168" s="59" t="n">
        <v>41</v>
      </c>
      <c r="X168" s="59" t="n">
        <v>0</v>
      </c>
      <c r="Y168" s="59" t="n">
        <v>41</v>
      </c>
      <c r="Z168" s="59" t="n">
        <v>0</v>
      </c>
      <c r="AA168" s="59" t="n">
        <v>60</v>
      </c>
      <c r="AB168" s="59" t="n">
        <v>0</v>
      </c>
      <c r="AC168" s="64" t="n">
        <f aca="false">(V168-U168)+AZ168</f>
        <v>91</v>
      </c>
      <c r="AD168" s="65" t="n">
        <f aca="false">U168-T168</f>
        <v>-100</v>
      </c>
      <c r="AE168" s="59" t="n">
        <v>140</v>
      </c>
      <c r="AF168" s="66" t="n">
        <f aca="false">IF(AE168&gt;0, V168/(AE168*24),"no data")</f>
        <v>0.937797619047619</v>
      </c>
      <c r="AG168" s="67" t="n">
        <f aca="false">IF(R168&gt;0,R168/24,"no data")</f>
        <v>143.916666666667</v>
      </c>
      <c r="AH168" s="66" t="n">
        <f aca="false">IF(U168&gt;0,(U168/R168),"no data")</f>
        <v>0.885929357266937</v>
      </c>
      <c r="AI168" s="68" t="n">
        <f aca="false">(1440-((W168*X168)+(Y168*Z168)+(AA168*AB168))/(W168+Y168+AA168))/1440</f>
        <v>1</v>
      </c>
      <c r="AJ168" s="69" t="n">
        <f aca="false">IF(U168&gt;0,(1440-((X168*W168+AT168*AU168)+(Z168*Y168+AV168*AW168)+(AA168*AB168+AX168*AY168))/(W168+Y168+AA168))/1440,"no data")</f>
        <v>0.929797535211267</v>
      </c>
      <c r="AK168" s="91" t="n">
        <v>7.382</v>
      </c>
      <c r="AL168" s="96" t="n">
        <v>132.36</v>
      </c>
      <c r="AM168" s="58" t="n">
        <f aca="false">AK168*AL168</f>
        <v>977.08152</v>
      </c>
      <c r="AN168" s="91" t="n">
        <v>25.539529</v>
      </c>
      <c r="AO168" s="166" t="n">
        <v>1006.86856832794</v>
      </c>
      <c r="AP168" s="73" t="n">
        <f aca="false">AN168*AO168</f>
        <v>25714.949</v>
      </c>
      <c r="AQ168" s="94" t="n">
        <f aca="false">IF(U168&gt;0,((((AK168*AL168)+(AN168*AO168))/(U168*1000))*1000000),"no data")</f>
        <v>8722.88579084967</v>
      </c>
      <c r="AR168" s="75" t="n">
        <f aca="false">S168/24</f>
        <v>132.25</v>
      </c>
      <c r="AS168" s="34"/>
      <c r="AT168" s="59" t="n">
        <v>0</v>
      </c>
      <c r="AU168" s="59" t="n">
        <v>0</v>
      </c>
      <c r="AV168" s="59" t="n">
        <v>0</v>
      </c>
      <c r="AW168" s="59" t="n">
        <v>0</v>
      </c>
      <c r="AX168" s="59" t="n">
        <v>15</v>
      </c>
      <c r="AY168" s="59" t="n">
        <v>957</v>
      </c>
      <c r="AZ168" s="59" t="n">
        <v>0</v>
      </c>
      <c r="BB168" s="77" t="n">
        <v>981</v>
      </c>
      <c r="BC168" s="77" t="n">
        <v>981</v>
      </c>
      <c r="BD168" s="77" t="n">
        <v>1189</v>
      </c>
      <c r="BE168" s="77" t="n">
        <f aca="false">BC168-BB168</f>
        <v>0</v>
      </c>
      <c r="BF168" s="78" t="n">
        <f aca="false">AQ168</f>
        <v>8722.88579084967</v>
      </c>
      <c r="BG168" s="78" t="n">
        <f aca="false">BD168/24</f>
        <v>49.5416666666667</v>
      </c>
      <c r="BH168" s="140" t="n">
        <v>0.861</v>
      </c>
      <c r="BI168" s="100" t="n">
        <v>0.956</v>
      </c>
      <c r="BJ168" s="77" t="n">
        <v>23.68</v>
      </c>
      <c r="BK168" s="77" t="n">
        <v>20.86</v>
      </c>
      <c r="BL168" s="77" t="n">
        <v>18.2</v>
      </c>
      <c r="BM168" s="77" t="n">
        <v>50.12</v>
      </c>
      <c r="BN168" s="99" t="n">
        <v>0.938</v>
      </c>
      <c r="BO168" s="78" t="n">
        <v>87.52</v>
      </c>
      <c r="BP168" s="78" t="n">
        <v>86.83</v>
      </c>
      <c r="BQ168" s="78" t="n">
        <f aca="false">BH168+BI168</f>
        <v>1.817</v>
      </c>
      <c r="BR168" s="77" t="n">
        <v>11345</v>
      </c>
      <c r="BS168" s="77" t="n">
        <v>11542</v>
      </c>
      <c r="BT168" s="78" t="n">
        <v>6.25</v>
      </c>
    </row>
    <row r="169" customFormat="false" ht="13.8" hidden="false" customHeight="false" outlineLevel="0" collapsed="false">
      <c r="A169" s="54"/>
      <c r="B169" s="55" t="n">
        <v>43629</v>
      </c>
      <c r="C169" s="56" t="n">
        <v>95.95</v>
      </c>
      <c r="D169" s="57" t="n">
        <v>0.363</v>
      </c>
      <c r="E169" s="58" t="n">
        <v>73.5</v>
      </c>
      <c r="F169" s="59" t="n">
        <v>109</v>
      </c>
      <c r="G169" s="59" t="n">
        <v>83</v>
      </c>
      <c r="H169" s="59" t="n">
        <v>24</v>
      </c>
      <c r="I169" s="59" t="n">
        <v>0</v>
      </c>
      <c r="J169" s="59" t="n">
        <v>24</v>
      </c>
      <c r="K169" s="59" t="n">
        <v>0</v>
      </c>
      <c r="L169" s="61" t="n">
        <v>0</v>
      </c>
      <c r="M169" s="61" t="n">
        <v>0</v>
      </c>
      <c r="N169" s="61" t="n">
        <v>0</v>
      </c>
      <c r="O169" s="61" t="n">
        <v>0</v>
      </c>
      <c r="P169" s="61" t="n">
        <v>12</v>
      </c>
      <c r="Q169" s="61" t="n">
        <v>55</v>
      </c>
      <c r="R169" s="137" t="n">
        <v>3437</v>
      </c>
      <c r="S169" s="62" t="n">
        <v>3357</v>
      </c>
      <c r="T169" s="62" t="n">
        <v>3175</v>
      </c>
      <c r="U169" s="141" t="n">
        <v>3144</v>
      </c>
      <c r="V169" s="63" t="n">
        <v>3240</v>
      </c>
      <c r="W169" s="59" t="n">
        <v>41</v>
      </c>
      <c r="X169" s="59" t="n">
        <v>0</v>
      </c>
      <c r="Y169" s="59" t="n">
        <v>41</v>
      </c>
      <c r="Z169" s="59" t="n">
        <v>0</v>
      </c>
      <c r="AA169" s="59" t="n">
        <v>60</v>
      </c>
      <c r="AB169" s="59" t="n">
        <v>0</v>
      </c>
      <c r="AC169" s="64" t="n">
        <f aca="false">(V169-U169)+AZ169</f>
        <v>96</v>
      </c>
      <c r="AD169" s="65" t="n">
        <f aca="false">U169-T169</f>
        <v>-31</v>
      </c>
      <c r="AE169" s="59" t="n">
        <v>142</v>
      </c>
      <c r="AF169" s="66" t="n">
        <f aca="false">IF(AE169&gt;0, V169/(AE169*24),"no data")</f>
        <v>0.950704225352113</v>
      </c>
      <c r="AG169" s="67" t="n">
        <f aca="false">IF(R169&gt;0,R169/24,"no data")</f>
        <v>143.208333333333</v>
      </c>
      <c r="AH169" s="66" t="n">
        <f aca="false">IF(U169&gt;0,(U169/R169),"no data")</f>
        <v>0.914751236543497</v>
      </c>
      <c r="AI169" s="68" t="n">
        <f aca="false">(1440-((W169*X169)+(Y169*Z169)+(AA169*AB169))/(W169+Y169+AA169))/1440</f>
        <v>1</v>
      </c>
      <c r="AJ169" s="69" t="n">
        <f aca="false">IF(U169&gt;0,(1440-((X169*W169+AT169*AU169)+(Z169*Y169+AV169*AW169)+(AA169*AB169+AX169*AY169))/(W169+Y169+AA169))/1440,"no data")</f>
        <v>0.951217723004695</v>
      </c>
      <c r="AK169" s="91" t="n">
        <v>7.449</v>
      </c>
      <c r="AL169" s="96" t="n">
        <v>135.31</v>
      </c>
      <c r="AM169" s="58" t="n">
        <f aca="false">AK169*AL169</f>
        <v>1007.92419</v>
      </c>
      <c r="AN169" s="91" t="n">
        <v>26.548859</v>
      </c>
      <c r="AO169" s="166" t="n">
        <v>997.904316716587</v>
      </c>
      <c r="AP169" s="73" t="n">
        <f aca="false">AN169*AO169</f>
        <v>26493.221</v>
      </c>
      <c r="AQ169" s="94" t="n">
        <f aca="false">IF(U169&gt;0,((((AK169*AL169)+(AN169*AO169))/(U169*1000))*1000000),"no data")</f>
        <v>8747.1835846056</v>
      </c>
      <c r="AR169" s="75" t="n">
        <f aca="false">S169/24</f>
        <v>139.875</v>
      </c>
      <c r="AS169" s="34"/>
      <c r="AT169" s="59" t="n">
        <v>0</v>
      </c>
      <c r="AU169" s="76" t="n">
        <v>0</v>
      </c>
      <c r="AV169" s="76" t="n">
        <v>0</v>
      </c>
      <c r="AW169" s="59" t="n">
        <v>0</v>
      </c>
      <c r="AX169" s="76" t="n">
        <v>15</v>
      </c>
      <c r="AY169" s="59" t="n">
        <v>665</v>
      </c>
      <c r="AZ169" s="59" t="n">
        <v>0</v>
      </c>
      <c r="BB169" s="77" t="n">
        <v>993</v>
      </c>
      <c r="BC169" s="77" t="n">
        <v>990</v>
      </c>
      <c r="BD169" s="77" t="n">
        <v>1257</v>
      </c>
      <c r="BE169" s="77" t="n">
        <f aca="false">BC169-BB169</f>
        <v>-3</v>
      </c>
      <c r="BF169" s="77" t="n">
        <f aca="false">AQ169</f>
        <v>8747.1835846056</v>
      </c>
      <c r="BG169" s="78" t="n">
        <f aca="false">BD169/24</f>
        <v>52.375</v>
      </c>
      <c r="BH169" s="79" t="n">
        <v>1.352</v>
      </c>
      <c r="BI169" s="80" t="n">
        <v>1.314</v>
      </c>
      <c r="BJ169" s="81" t="n">
        <v>23.97</v>
      </c>
      <c r="BK169" s="81" t="n">
        <v>21.08</v>
      </c>
      <c r="BL169" s="81" t="n">
        <v>18.03</v>
      </c>
      <c r="BM169" s="81" t="n">
        <v>50.11</v>
      </c>
      <c r="BN169" s="83" t="n">
        <v>0.9373</v>
      </c>
      <c r="BO169" s="78" t="n">
        <v>87.42</v>
      </c>
      <c r="BP169" s="78" t="n">
        <v>86.7</v>
      </c>
      <c r="BQ169" s="78" t="n">
        <f aca="false">BH169+BI169</f>
        <v>2.666</v>
      </c>
      <c r="BR169" s="77" t="n">
        <v>11359</v>
      </c>
      <c r="BS169" s="77" t="n">
        <v>11545</v>
      </c>
      <c r="BT169" s="78" t="n">
        <v>0</v>
      </c>
    </row>
    <row r="170" customFormat="false" ht="13.8" hidden="false" customHeight="false" outlineLevel="0" collapsed="false">
      <c r="A170" s="54"/>
      <c r="B170" s="55" t="n">
        <v>43630</v>
      </c>
      <c r="C170" s="56" t="n">
        <v>100.55</v>
      </c>
      <c r="D170" s="57" t="n">
        <v>0.3517</v>
      </c>
      <c r="E170" s="58" t="n">
        <v>75.11</v>
      </c>
      <c r="F170" s="59" t="n">
        <v>112</v>
      </c>
      <c r="G170" s="59" t="n">
        <v>86</v>
      </c>
      <c r="H170" s="59" t="n">
        <v>24</v>
      </c>
      <c r="I170" s="59" t="n">
        <v>0</v>
      </c>
      <c r="J170" s="59" t="n">
        <v>24</v>
      </c>
      <c r="K170" s="59" t="n">
        <v>0</v>
      </c>
      <c r="L170" s="61" t="n">
        <v>0</v>
      </c>
      <c r="M170" s="61" t="n">
        <v>0</v>
      </c>
      <c r="N170" s="61" t="n">
        <v>0</v>
      </c>
      <c r="O170" s="61" t="n">
        <v>0</v>
      </c>
      <c r="P170" s="61" t="n">
        <v>13</v>
      </c>
      <c r="Q170" s="61" t="n">
        <v>0</v>
      </c>
      <c r="R170" s="143" t="n">
        <v>3390</v>
      </c>
      <c r="S170" s="62" t="n">
        <v>3168</v>
      </c>
      <c r="T170" s="62" t="n">
        <v>3168</v>
      </c>
      <c r="U170" s="138" t="n">
        <v>3109</v>
      </c>
      <c r="V170" s="63" t="n">
        <v>3203</v>
      </c>
      <c r="W170" s="59" t="n">
        <v>41</v>
      </c>
      <c r="X170" s="59" t="n">
        <v>0</v>
      </c>
      <c r="Y170" s="59" t="n">
        <v>41</v>
      </c>
      <c r="Z170" s="59" t="n">
        <v>0</v>
      </c>
      <c r="AA170" s="59" t="n">
        <v>60</v>
      </c>
      <c r="AB170" s="59" t="n">
        <v>0</v>
      </c>
      <c r="AC170" s="64" t="n">
        <f aca="false">(V170-U170)+AZ170</f>
        <v>94</v>
      </c>
      <c r="AD170" s="65" t="n">
        <f aca="false">U170-T170</f>
        <v>-59</v>
      </c>
      <c r="AE170" s="59" t="n">
        <v>140</v>
      </c>
      <c r="AF170" s="66" t="n">
        <f aca="false">IF(AE170&gt;0, V170/(AE170*24),"no data")</f>
        <v>0.95327380952381</v>
      </c>
      <c r="AG170" s="67" t="n">
        <f aca="false">IF(R170&gt;0,R170/24,"no data")</f>
        <v>141.25</v>
      </c>
      <c r="AH170" s="66" t="n">
        <f aca="false">IF(U170&gt;0,(U170/R170),"no data")</f>
        <v>0.917109144542773</v>
      </c>
      <c r="AI170" s="68" t="n">
        <f aca="false">(1440-((W170*X170)+(Y170*Z170)+(AA170*AB170))/(W170+Y170+AA170))/1440</f>
        <v>1</v>
      </c>
      <c r="AJ170" s="69" t="n">
        <f aca="false">IF(U170&gt;0,(1440-((X170*W170+AT170*AU170)+(Z170*Y170+AV170*AW170)+(AA170*AB170+AX170*AY170))/(W170+Y170+AA170))/1440,"no data")</f>
        <v>0.951584507042253</v>
      </c>
      <c r="AK170" s="91" t="n">
        <v>7.453</v>
      </c>
      <c r="AL170" s="96" t="n">
        <v>133.15</v>
      </c>
      <c r="AM170" s="58" t="n">
        <f aca="false">AK170*AL170</f>
        <v>992.36695</v>
      </c>
      <c r="AN170" s="91" t="n">
        <v>26.24126</v>
      </c>
      <c r="AO170" s="166" t="n">
        <v>996.699853589347</v>
      </c>
      <c r="AP170" s="73" t="n">
        <f aca="false">AN170*AO170</f>
        <v>26154.66</v>
      </c>
      <c r="AQ170" s="94" t="n">
        <f aca="false">IF(U170&gt;0,((((AK170*AL170)+(AN170*AO170))/(U170*1000))*1000000),"no data")</f>
        <v>8731.75521067868</v>
      </c>
      <c r="AR170" s="75" t="n">
        <f aca="false">S170/24</f>
        <v>132</v>
      </c>
      <c r="AS170" s="34"/>
      <c r="AT170" s="59" t="n">
        <v>0</v>
      </c>
      <c r="AU170" s="76" t="n">
        <v>0</v>
      </c>
      <c r="AV170" s="76" t="n">
        <v>0</v>
      </c>
      <c r="AW170" s="59" t="n">
        <v>0</v>
      </c>
      <c r="AX170" s="76" t="n">
        <v>15</v>
      </c>
      <c r="AY170" s="59" t="n">
        <v>660</v>
      </c>
      <c r="AZ170" s="59" t="n">
        <v>0</v>
      </c>
      <c r="BB170" s="77" t="n">
        <v>981</v>
      </c>
      <c r="BC170" s="77" t="n">
        <v>982</v>
      </c>
      <c r="BD170" s="77" t="n">
        <v>1240</v>
      </c>
      <c r="BE170" s="77" t="n">
        <f aca="false">BC170-BB170</f>
        <v>1</v>
      </c>
      <c r="BF170" s="77" t="n">
        <f aca="false">AQ170</f>
        <v>8731.75521067868</v>
      </c>
      <c r="BG170" s="78" t="n">
        <f aca="false">BD170/24</f>
        <v>51.6666666666667</v>
      </c>
      <c r="BH170" s="79" t="n">
        <v>1.236</v>
      </c>
      <c r="BI170" s="80" t="n">
        <v>1.213</v>
      </c>
      <c r="BJ170" s="82" t="n">
        <v>23.76</v>
      </c>
      <c r="BK170" s="82" t="n">
        <v>20.95</v>
      </c>
      <c r="BL170" s="82" t="n">
        <v>17.9</v>
      </c>
      <c r="BM170" s="81" t="n">
        <v>50.14</v>
      </c>
      <c r="BN170" s="83" t="n">
        <v>0.9381</v>
      </c>
      <c r="BO170" s="78" t="n">
        <v>87.39</v>
      </c>
      <c r="BP170" s="78" t="n">
        <v>86.66</v>
      </c>
      <c r="BQ170" s="78" t="n">
        <f aca="false">BH170+BI170</f>
        <v>2.449</v>
      </c>
      <c r="BR170" s="77" t="n">
        <v>11368</v>
      </c>
      <c r="BS170" s="77" t="n">
        <v>11553</v>
      </c>
      <c r="BT170" s="78" t="n">
        <v>6.02</v>
      </c>
    </row>
    <row r="171" customFormat="false" ht="13.8" hidden="false" customHeight="false" outlineLevel="0" collapsed="false">
      <c r="A171" s="54"/>
      <c r="B171" s="55" t="n">
        <v>43631</v>
      </c>
      <c r="C171" s="56" t="n">
        <v>98.52</v>
      </c>
      <c r="D171" s="57" t="n">
        <v>0.5186</v>
      </c>
      <c r="E171" s="58" t="n">
        <v>80.72</v>
      </c>
      <c r="F171" s="60" t="n">
        <v>107</v>
      </c>
      <c r="G171" s="60" t="n">
        <v>89</v>
      </c>
      <c r="H171" s="60" t="n">
        <v>24</v>
      </c>
      <c r="I171" s="60" t="n">
        <v>0</v>
      </c>
      <c r="J171" s="60" t="n">
        <v>24</v>
      </c>
      <c r="K171" s="60" t="n">
        <v>0</v>
      </c>
      <c r="L171" s="60" t="n">
        <v>0</v>
      </c>
      <c r="M171" s="60" t="n">
        <v>0</v>
      </c>
      <c r="N171" s="60" t="n">
        <v>0</v>
      </c>
      <c r="O171" s="60" t="n">
        <v>0</v>
      </c>
      <c r="P171" s="60" t="n">
        <v>13</v>
      </c>
      <c r="Q171" s="60" t="n">
        <v>0</v>
      </c>
      <c r="R171" s="143" t="n">
        <v>3409</v>
      </c>
      <c r="S171" s="62" t="n">
        <v>3150</v>
      </c>
      <c r="T171" s="65" t="n">
        <v>3150</v>
      </c>
      <c r="U171" s="144" t="n">
        <v>3080</v>
      </c>
      <c r="V171" s="144" t="n">
        <v>3174</v>
      </c>
      <c r="W171" s="60" t="n">
        <v>40</v>
      </c>
      <c r="X171" s="60" t="n">
        <v>0</v>
      </c>
      <c r="Y171" s="60" t="n">
        <v>40</v>
      </c>
      <c r="Z171" s="60" t="n">
        <v>0</v>
      </c>
      <c r="AA171" s="60" t="n">
        <v>60</v>
      </c>
      <c r="AB171" s="60" t="n">
        <v>0</v>
      </c>
      <c r="AC171" s="64" t="n">
        <f aca="false">(V171-U171)+AZ171</f>
        <v>94</v>
      </c>
      <c r="AD171" s="65" t="n">
        <f aca="false">U171-T171</f>
        <v>-70</v>
      </c>
      <c r="AE171" s="60" t="n">
        <v>140</v>
      </c>
      <c r="AF171" s="66" t="n">
        <f aca="false">IF(AE171&gt;0, V171/(AE171*24),"no data")</f>
        <v>0.944642857142857</v>
      </c>
      <c r="AG171" s="67" t="n">
        <f aca="false">IF(R171&gt;0,R171/24,"no data")</f>
        <v>142.041666666667</v>
      </c>
      <c r="AH171" s="66" t="n">
        <f aca="false">IF(U171&gt;0,(U171/R171),"no data")</f>
        <v>0.903490759753593</v>
      </c>
      <c r="AI171" s="68" t="n">
        <f aca="false">(1440-((W171*X171)+(Y171*Z171)+(AA171*AB171))/(W171+Y171+AA171))/1440</f>
        <v>1</v>
      </c>
      <c r="AJ171" s="69" t="n">
        <f aca="false">IF(U171&gt;0,(1440-((X171*W171+AT171*AU171)+(Z171*Y171+AV171*AW171)+(AA171*AB171+AX171*AY171))/(W171+Y171+AA171))/1440,"no data")</f>
        <v>0.947619047619048</v>
      </c>
      <c r="AK171" s="91" t="n">
        <v>7.43</v>
      </c>
      <c r="AL171" s="96" t="n">
        <v>135.33</v>
      </c>
      <c r="AM171" s="58" t="n">
        <f aca="false">AK171*AL171</f>
        <v>1005.5019</v>
      </c>
      <c r="AN171" s="91" t="n">
        <v>26.23641</v>
      </c>
      <c r="AO171" s="166" t="n">
        <v>996.862756756736</v>
      </c>
      <c r="AP171" s="73" t="n">
        <f aca="false">AN171*AO171</f>
        <v>26154.1</v>
      </c>
      <c r="AQ171" s="94" t="n">
        <f aca="false">IF(U171&gt;0,((((AK171*AL171)+(AN171*AO171))/(U171*1000))*1000000),"no data")</f>
        <v>8818.05256493507</v>
      </c>
      <c r="AR171" s="75" t="n">
        <f aca="false">S171/24</f>
        <v>131.25</v>
      </c>
      <c r="AS171" s="34"/>
      <c r="AT171" s="60" t="n">
        <v>0</v>
      </c>
      <c r="AU171" s="60" t="n">
        <v>0</v>
      </c>
      <c r="AV171" s="60" t="n">
        <v>0</v>
      </c>
      <c r="AW171" s="60" t="n">
        <v>0</v>
      </c>
      <c r="AX171" s="60" t="n">
        <v>16</v>
      </c>
      <c r="AY171" s="60" t="n">
        <v>660</v>
      </c>
      <c r="AZ171" s="60" t="n">
        <v>0</v>
      </c>
      <c r="BB171" s="77" t="n">
        <v>962</v>
      </c>
      <c r="BC171" s="77" t="n">
        <v>961</v>
      </c>
      <c r="BD171" s="77" t="n">
        <v>1251</v>
      </c>
      <c r="BE171" s="77" t="n">
        <f aca="false">BC171-BB171</f>
        <v>-1</v>
      </c>
      <c r="BF171" s="77" t="n">
        <f aca="false">AQ171</f>
        <v>8818.05256493507</v>
      </c>
      <c r="BG171" s="78" t="n">
        <f aca="false">BD171/24</f>
        <v>52.125</v>
      </c>
      <c r="BH171" s="145" t="n">
        <v>1.417</v>
      </c>
      <c r="BI171" s="145" t="n">
        <v>1.375</v>
      </c>
      <c r="BJ171" s="146" t="n">
        <v>23.44</v>
      </c>
      <c r="BK171" s="146" t="n">
        <v>20.59</v>
      </c>
      <c r="BL171" s="146" t="n">
        <v>18.07</v>
      </c>
      <c r="BM171" s="147" t="n">
        <v>50.12</v>
      </c>
      <c r="BN171" s="148" t="n">
        <v>0.9373</v>
      </c>
      <c r="BO171" s="78" t="n">
        <v>87.85</v>
      </c>
      <c r="BP171" s="78" t="n">
        <v>86.96</v>
      </c>
      <c r="BQ171" s="78" t="n">
        <f aca="false">BH171+BI171</f>
        <v>2.792</v>
      </c>
      <c r="BR171" s="97" t="n">
        <v>11452</v>
      </c>
      <c r="BS171" s="97" t="n">
        <v>11635</v>
      </c>
      <c r="BT171" s="147" t="n">
        <v>0</v>
      </c>
    </row>
    <row r="172" customFormat="false" ht="13.8" hidden="false" customHeight="false" outlineLevel="0" collapsed="false">
      <c r="A172" s="54"/>
      <c r="B172" s="55" t="n">
        <v>43632</v>
      </c>
      <c r="C172" s="56" t="n">
        <v>93.3</v>
      </c>
      <c r="D172" s="57" t="n">
        <v>0.5296</v>
      </c>
      <c r="E172" s="58" t="n">
        <v>79.35</v>
      </c>
      <c r="F172" s="149" t="n">
        <v>103.2</v>
      </c>
      <c r="G172" s="149" t="n">
        <v>80.06</v>
      </c>
      <c r="H172" s="60" t="n">
        <v>24</v>
      </c>
      <c r="I172" s="60" t="n">
        <v>0</v>
      </c>
      <c r="J172" s="60" t="n">
        <v>24</v>
      </c>
      <c r="K172" s="60" t="n">
        <v>0</v>
      </c>
      <c r="L172" s="60" t="n">
        <v>0</v>
      </c>
      <c r="M172" s="60" t="n">
        <v>0</v>
      </c>
      <c r="N172" s="60" t="n">
        <v>0</v>
      </c>
      <c r="O172" s="60" t="n">
        <v>0</v>
      </c>
      <c r="P172" s="60" t="n">
        <v>0</v>
      </c>
      <c r="Q172" s="60" t="n">
        <v>0</v>
      </c>
      <c r="R172" s="143" t="n">
        <v>3469</v>
      </c>
      <c r="S172" s="62" t="n">
        <v>2984</v>
      </c>
      <c r="T172" s="65" t="n">
        <v>2984</v>
      </c>
      <c r="U172" s="144" t="n">
        <v>2918</v>
      </c>
      <c r="V172" s="144" t="n">
        <v>3004</v>
      </c>
      <c r="W172" s="60" t="n">
        <v>41</v>
      </c>
      <c r="X172" s="60" t="n">
        <v>0</v>
      </c>
      <c r="Y172" s="60" t="n">
        <v>41</v>
      </c>
      <c r="Z172" s="60" t="n">
        <v>0</v>
      </c>
      <c r="AA172" s="60" t="n">
        <v>60</v>
      </c>
      <c r="AB172" s="60" t="n">
        <v>0</v>
      </c>
      <c r="AC172" s="64" t="n">
        <f aca="false">(V172-U172)+AZ172</f>
        <v>86</v>
      </c>
      <c r="AD172" s="65" t="n">
        <f aca="false">U172-T172</f>
        <v>-66</v>
      </c>
      <c r="AE172" s="60" t="n">
        <v>129</v>
      </c>
      <c r="AF172" s="66" t="n">
        <f aca="false">IF(AE172&gt;0, V172/(AE172*24),"no data")</f>
        <v>0.970284237726098</v>
      </c>
      <c r="AG172" s="67" t="n">
        <f aca="false">IF(R172&gt;0,R172/24,"no data")</f>
        <v>144.541666666667</v>
      </c>
      <c r="AH172" s="66" t="n">
        <f aca="false">IF(U172&gt;0,(U172/R172),"no data")</f>
        <v>0.841164600749496</v>
      </c>
      <c r="AI172" s="68" t="n">
        <f aca="false">(1440-((W172*X172)+(Y172*Z172)+(AA172*AB172))/(W172+Y172+AA172))/1440</f>
        <v>1</v>
      </c>
      <c r="AJ172" s="69" t="n">
        <f aca="false">IF(U172&gt;0,(1440-((X172*W172+AT172*AU172)+(Z172*Y172+AV172*AW172)+(AA172*AB172+AX172*AY172))/(W172+Y172+AA172))/1440,"no data")</f>
        <v>0.887323943661972</v>
      </c>
      <c r="AK172" s="91" t="n">
        <v>7.405</v>
      </c>
      <c r="AL172" s="96" t="n">
        <v>134.4</v>
      </c>
      <c r="AM172" s="58" t="n">
        <f aca="false">AK172*AL172</f>
        <v>995.232</v>
      </c>
      <c r="AN172" s="91" t="n">
        <v>24.266013</v>
      </c>
      <c r="AO172" s="166" t="n">
        <v>998.37811015761</v>
      </c>
      <c r="AP172" s="73" t="n">
        <f aca="false">AN172*AO172</f>
        <v>24226.6562</v>
      </c>
      <c r="AQ172" s="94" t="n">
        <f aca="false">IF(U172&gt;0,((((AK172*AL172)+(AN172*AO172))/(U172*1000))*1000000),"no data")</f>
        <v>8643.55318711446</v>
      </c>
      <c r="AR172" s="75" t="n">
        <f aca="false">S172/24</f>
        <v>124.333333333333</v>
      </c>
      <c r="AS172" s="34"/>
      <c r="AT172" s="60" t="n">
        <v>0</v>
      </c>
      <c r="AU172" s="60" t="n">
        <v>0</v>
      </c>
      <c r="AV172" s="60" t="n">
        <v>0</v>
      </c>
      <c r="AW172" s="60" t="n">
        <v>0</v>
      </c>
      <c r="AX172" s="60" t="n">
        <v>16</v>
      </c>
      <c r="AY172" s="60" t="n">
        <v>1440</v>
      </c>
      <c r="AZ172" s="60" t="n">
        <v>0</v>
      </c>
      <c r="BB172" s="77" t="n">
        <v>974</v>
      </c>
      <c r="BC172" s="77" t="n">
        <v>971</v>
      </c>
      <c r="BD172" s="77" t="n">
        <v>1059</v>
      </c>
      <c r="BE172" s="77" t="n">
        <f aca="false">BC172-BB172</f>
        <v>-3</v>
      </c>
      <c r="BF172" s="77" t="n">
        <f aca="false">AQ172</f>
        <v>8643.55318711446</v>
      </c>
      <c r="BG172" s="139" t="n">
        <f aca="false">BD172/24</f>
        <v>44.125</v>
      </c>
      <c r="BH172" s="145" t="n">
        <v>0.354</v>
      </c>
      <c r="BI172" s="80" t="n">
        <v>0.227</v>
      </c>
      <c r="BJ172" s="146" t="n">
        <v>23.64</v>
      </c>
      <c r="BK172" s="146" t="n">
        <v>20.68</v>
      </c>
      <c r="BL172" s="146" t="n">
        <v>18.22</v>
      </c>
      <c r="BM172" s="147" t="n">
        <v>50.15</v>
      </c>
      <c r="BN172" s="148" t="n">
        <v>0.9377</v>
      </c>
      <c r="BO172" s="78" t="n">
        <v>87.83</v>
      </c>
      <c r="BP172" s="78" t="n">
        <v>87.02</v>
      </c>
      <c r="BQ172" s="78" t="n">
        <f aca="false">BH172+BI172</f>
        <v>0.581</v>
      </c>
      <c r="BR172" s="97" t="n">
        <v>11404</v>
      </c>
      <c r="BS172" s="97" t="n">
        <v>11567</v>
      </c>
      <c r="BT172" s="147" t="n">
        <v>0</v>
      </c>
    </row>
    <row r="173" customFormat="false" ht="13.8" hidden="false" customHeight="false" outlineLevel="0" collapsed="false">
      <c r="A173" s="54"/>
      <c r="B173" s="55" t="n">
        <v>43633</v>
      </c>
      <c r="C173" s="56" t="n">
        <v>95.23</v>
      </c>
      <c r="D173" s="57" t="n">
        <v>0.5443</v>
      </c>
      <c r="E173" s="58" t="n">
        <v>80.26</v>
      </c>
      <c r="F173" s="60" t="n">
        <v>102</v>
      </c>
      <c r="G173" s="60" t="n">
        <v>88.96</v>
      </c>
      <c r="H173" s="59" t="n">
        <v>24</v>
      </c>
      <c r="I173" s="59" t="n">
        <v>0</v>
      </c>
      <c r="J173" s="59" t="n">
        <v>24</v>
      </c>
      <c r="K173" s="59" t="n">
        <v>0</v>
      </c>
      <c r="L173" s="61" t="n">
        <v>0</v>
      </c>
      <c r="M173" s="61" t="n">
        <v>0</v>
      </c>
      <c r="N173" s="61" t="n">
        <v>0</v>
      </c>
      <c r="O173" s="61" t="n">
        <v>0</v>
      </c>
      <c r="P173" s="61" t="n">
        <v>0</v>
      </c>
      <c r="Q173" s="61" t="n">
        <v>0</v>
      </c>
      <c r="R173" s="143" t="n">
        <v>3448</v>
      </c>
      <c r="S173" s="62" t="n">
        <v>2964</v>
      </c>
      <c r="T173" s="150" t="n">
        <v>2964</v>
      </c>
      <c r="U173" s="63" t="n">
        <v>2898</v>
      </c>
      <c r="V173" s="63" t="n">
        <v>2987</v>
      </c>
      <c r="W173" s="59" t="n">
        <v>40</v>
      </c>
      <c r="X173" s="60" t="n">
        <v>0</v>
      </c>
      <c r="Y173" s="60" t="n">
        <v>40</v>
      </c>
      <c r="Z173" s="60" t="n">
        <v>0</v>
      </c>
      <c r="AA173" s="60" t="n">
        <v>60</v>
      </c>
      <c r="AB173" s="60" t="n">
        <v>0</v>
      </c>
      <c r="AC173" s="64" t="n">
        <f aca="false">(V173-U173)+AZ173</f>
        <v>89</v>
      </c>
      <c r="AD173" s="65" t="n">
        <f aca="false">U173-T173</f>
        <v>-66</v>
      </c>
      <c r="AE173" s="60" t="n">
        <v>129</v>
      </c>
      <c r="AF173" s="66" t="n">
        <f aca="false">IF(AE173&gt;0, V173/(AE173*24),"no data")</f>
        <v>0.964793281653747</v>
      </c>
      <c r="AG173" s="67" t="n">
        <f aca="false">IF(R173&gt;0,R173/24,"no data")</f>
        <v>143.666666666667</v>
      </c>
      <c r="AH173" s="66" t="n">
        <f aca="false">IF(U173&gt;0,(U173/R173),"no data")</f>
        <v>0.840487238979118</v>
      </c>
      <c r="AI173" s="68" t="n">
        <f aca="false">(1440-((W173*X173)+(Y173*Z173)+(AA173*AB173))/(W173+Y173+AA173))/1440</f>
        <v>1</v>
      </c>
      <c r="AJ173" s="69" t="n">
        <f aca="false">IF(U173&gt;0,(1440-((X173*W173+AT173*AU173)+(Z173*Y173+AV173*AW173)+(AA173*AB173+AX173*AY173))/(W173+Y173+AA173))/1440,"no data")</f>
        <v>0.885714285714286</v>
      </c>
      <c r="AK173" s="91" t="n">
        <v>7.363</v>
      </c>
      <c r="AL173" s="96" t="n">
        <v>132.39</v>
      </c>
      <c r="AM173" s="58" t="n">
        <f aca="false">AK173*AL173</f>
        <v>974.78757</v>
      </c>
      <c r="AN173" s="91" t="n">
        <v>24.0724335</v>
      </c>
      <c r="AO173" s="166" t="n">
        <v>1001.76653099904</v>
      </c>
      <c r="AP173" s="73" t="n">
        <f aca="false">AN173*AO173</f>
        <v>24114.9582</v>
      </c>
      <c r="AQ173" s="94" t="n">
        <f aca="false">IF(U173&gt;0,((((AK173*AL173)+(AN173*AO173))/(U173*1000))*1000000),"no data")</f>
        <v>8657.60723602484</v>
      </c>
      <c r="AR173" s="75" t="n">
        <f aca="false">S173/24</f>
        <v>123.5</v>
      </c>
      <c r="AS173" s="34"/>
      <c r="AT173" s="59" t="n">
        <v>0</v>
      </c>
      <c r="AU173" s="76" t="n">
        <v>0</v>
      </c>
      <c r="AV173" s="76" t="n">
        <v>0</v>
      </c>
      <c r="AW173" s="59" t="n">
        <v>0</v>
      </c>
      <c r="AX173" s="76" t="n">
        <v>16</v>
      </c>
      <c r="AY173" s="59" t="n">
        <v>1440</v>
      </c>
      <c r="AZ173" s="59" t="n">
        <v>0</v>
      </c>
      <c r="BB173" s="77" t="n">
        <v>967</v>
      </c>
      <c r="BC173" s="77" t="n">
        <v>966</v>
      </c>
      <c r="BD173" s="77" t="n">
        <v>1054</v>
      </c>
      <c r="BE173" s="77" t="n">
        <f aca="false">BC173-BB173</f>
        <v>-1</v>
      </c>
      <c r="BF173" s="77" t="n">
        <f aca="false">AQ173</f>
        <v>8657.60723602484</v>
      </c>
      <c r="BG173" s="139" t="n">
        <f aca="false">BD173/24</f>
        <v>43.9166666666667</v>
      </c>
      <c r="BH173" s="79" t="n">
        <v>0.354</v>
      </c>
      <c r="BI173" s="80" t="n">
        <v>0.202</v>
      </c>
      <c r="BJ173" s="82" t="n">
        <v>23.51</v>
      </c>
      <c r="BK173" s="82" t="n">
        <v>20.62</v>
      </c>
      <c r="BL173" s="82" t="n">
        <v>18.05</v>
      </c>
      <c r="BM173" s="81" t="n">
        <v>50.13</v>
      </c>
      <c r="BN173" s="83" t="n">
        <v>0.9382</v>
      </c>
      <c r="BO173" s="78" t="n">
        <v>87.81</v>
      </c>
      <c r="BP173" s="78" t="n">
        <v>87.02</v>
      </c>
      <c r="BQ173" s="78" t="n">
        <f aca="false">BH173+BI173</f>
        <v>0.556</v>
      </c>
      <c r="BR173" s="78" t="n">
        <v>11418</v>
      </c>
      <c r="BS173" s="97" t="n">
        <v>11594</v>
      </c>
      <c r="BT173" s="78" t="n">
        <v>0</v>
      </c>
    </row>
    <row r="174" customFormat="false" ht="14.95" hidden="false" customHeight="true" outlineLevel="0" collapsed="false">
      <c r="A174" s="54" t="s">
        <v>109</v>
      </c>
      <c r="B174" s="55" t="n">
        <v>43634</v>
      </c>
      <c r="C174" s="103" t="n">
        <v>87.9</v>
      </c>
      <c r="D174" s="132" t="n">
        <v>0.561</v>
      </c>
      <c r="E174" s="105" t="n">
        <v>70.4</v>
      </c>
      <c r="F174" s="107" t="n">
        <v>99</v>
      </c>
      <c r="G174" s="107" t="n">
        <v>76</v>
      </c>
      <c r="H174" s="107" t="n">
        <v>24</v>
      </c>
      <c r="I174" s="107" t="n">
        <v>0</v>
      </c>
      <c r="J174" s="107" t="n">
        <v>24</v>
      </c>
      <c r="K174" s="107" t="n">
        <v>0</v>
      </c>
      <c r="L174" s="151" t="n">
        <v>0</v>
      </c>
      <c r="M174" s="151" t="n">
        <v>0</v>
      </c>
      <c r="N174" s="151" t="n">
        <v>0</v>
      </c>
      <c r="O174" s="151" t="n">
        <v>0</v>
      </c>
      <c r="P174" s="151" t="n">
        <v>0</v>
      </c>
      <c r="Q174" s="151" t="n">
        <v>0</v>
      </c>
      <c r="R174" s="152" t="n">
        <v>3523</v>
      </c>
      <c r="S174" s="110" t="n">
        <v>3027</v>
      </c>
      <c r="T174" s="110" t="n">
        <v>3027</v>
      </c>
      <c r="U174" s="111" t="n">
        <v>2963</v>
      </c>
      <c r="V174" s="111" t="n">
        <v>3050</v>
      </c>
      <c r="W174" s="107" t="n">
        <v>41</v>
      </c>
      <c r="X174" s="107" t="n">
        <v>0</v>
      </c>
      <c r="Y174" s="107" t="n">
        <v>41</v>
      </c>
      <c r="Z174" s="107" t="n">
        <v>0</v>
      </c>
      <c r="AA174" s="107" t="n">
        <v>60</v>
      </c>
      <c r="AB174" s="107" t="n">
        <v>0</v>
      </c>
      <c r="AC174" s="112" t="n">
        <f aca="false">(V174-U174)+AZ174</f>
        <v>87</v>
      </c>
      <c r="AD174" s="113" t="n">
        <f aca="false">U174-T174</f>
        <v>-64</v>
      </c>
      <c r="AE174" s="107" t="n">
        <v>129</v>
      </c>
      <c r="AF174" s="114" t="n">
        <f aca="false">IF(AE174&gt;0, V174/(AE174*24),"no data")</f>
        <v>0.985142118863049</v>
      </c>
      <c r="AG174" s="115" t="n">
        <f aca="false">IF(R174&gt;0,R174/24,"no data")</f>
        <v>146.791666666667</v>
      </c>
      <c r="AH174" s="114" t="n">
        <f aca="false">IF(U174&gt;0,(U174/R174),"no data")</f>
        <v>0.841044564291797</v>
      </c>
      <c r="AI174" s="116" t="n">
        <f aca="false">(1440-((W174*X174)+(Y174*Z174)+(AA174*AB174))/(W174+Y174+AA174))/1440</f>
        <v>1</v>
      </c>
      <c r="AJ174" s="117" t="n">
        <f aca="false">IF(U174&gt;0,(1440-((X174*W174+AT174*AU174)+(Z174*Y174+AV174*AW174)+(AA174*AB174+AX174*AY174))/(W174+Y174+AA174))/1440,"no data")</f>
        <v>0.894366197183099</v>
      </c>
      <c r="AK174" s="91" t="n">
        <v>7.329</v>
      </c>
      <c r="AL174" s="96" t="n">
        <v>133.54</v>
      </c>
      <c r="AM174" s="105" t="n">
        <f aca="false">AK174*AL174</f>
        <v>978.71466</v>
      </c>
      <c r="AN174" s="91" t="n">
        <v>24.5064146</v>
      </c>
      <c r="AO174" s="166" t="n">
        <v>1001.28502681906</v>
      </c>
      <c r="AP174" s="121" t="n">
        <f aca="false">AN174*AO174</f>
        <v>24537.906</v>
      </c>
      <c r="AQ174" s="122" t="n">
        <f aca="false">IF(U174&gt;0,((((AK174*AL174)+(AN174*AO174))/(U174*1000))*1000000),"no data")</f>
        <v>8611.75182585218</v>
      </c>
      <c r="AR174" s="123" t="n">
        <f aca="false">S174/24</f>
        <v>126.125</v>
      </c>
      <c r="AS174" s="34"/>
      <c r="AT174" s="106" t="n">
        <v>0</v>
      </c>
      <c r="AU174" s="125" t="n">
        <v>0</v>
      </c>
      <c r="AV174" s="125" t="n">
        <v>0</v>
      </c>
      <c r="AW174" s="106" t="n">
        <v>0</v>
      </c>
      <c r="AX174" s="125" t="n">
        <v>15</v>
      </c>
      <c r="AY174" s="106" t="n">
        <v>1440</v>
      </c>
      <c r="AZ174" s="106" t="n">
        <v>0</v>
      </c>
      <c r="BB174" s="172" t="n">
        <v>990</v>
      </c>
      <c r="BC174" s="172" t="n">
        <v>988</v>
      </c>
      <c r="BD174" s="172" t="n">
        <v>1072</v>
      </c>
      <c r="BE174" s="172" t="n">
        <f aca="false">BC174-BB174</f>
        <v>-2</v>
      </c>
      <c r="BF174" s="172" t="n">
        <f aca="false">AQ175</f>
        <v>8768.83455534229</v>
      </c>
      <c r="BG174" s="173" t="n">
        <f aca="false">BD174/24</f>
        <v>44.6666666666667</v>
      </c>
      <c r="BH174" s="174" t="n">
        <v>0.354</v>
      </c>
      <c r="BI174" s="175" t="n">
        <v>0.202</v>
      </c>
      <c r="BJ174" s="176" t="n">
        <v>23.9</v>
      </c>
      <c r="BK174" s="176" t="n">
        <v>21.38</v>
      </c>
      <c r="BL174" s="176" t="n">
        <v>17.66</v>
      </c>
      <c r="BM174" s="177" t="n">
        <v>50.17</v>
      </c>
      <c r="BN174" s="178" t="n">
        <v>0.9375</v>
      </c>
      <c r="BO174" s="176" t="n">
        <v>87.7</v>
      </c>
      <c r="BP174" s="176" t="n">
        <v>86.89</v>
      </c>
      <c r="BQ174" s="176" t="n">
        <f aca="false">BH174+BI174</f>
        <v>0.556</v>
      </c>
      <c r="BR174" s="176" t="n">
        <v>11335</v>
      </c>
      <c r="BS174" s="176" t="n">
        <v>11626</v>
      </c>
      <c r="BT174" s="173" t="n">
        <v>4.8</v>
      </c>
    </row>
    <row r="175" customFormat="false" ht="13.8" hidden="false" customHeight="false" outlineLevel="0" collapsed="false">
      <c r="A175" s="54"/>
      <c r="B175" s="55" t="n">
        <v>43635</v>
      </c>
      <c r="C175" s="103" t="n">
        <v>90.4</v>
      </c>
      <c r="D175" s="132" t="n">
        <v>0.55</v>
      </c>
      <c r="E175" s="105" t="n">
        <v>78</v>
      </c>
      <c r="F175" s="107" t="n">
        <v>102</v>
      </c>
      <c r="G175" s="107" t="n">
        <v>78</v>
      </c>
      <c r="H175" s="107" t="n">
        <v>24</v>
      </c>
      <c r="I175" s="107" t="n">
        <v>0</v>
      </c>
      <c r="J175" s="107" t="n">
        <v>24</v>
      </c>
      <c r="K175" s="107" t="n">
        <v>0</v>
      </c>
      <c r="L175" s="151" t="n">
        <v>0</v>
      </c>
      <c r="M175" s="151" t="n">
        <v>0</v>
      </c>
      <c r="N175" s="151" t="n">
        <v>0</v>
      </c>
      <c r="O175" s="151" t="n">
        <v>0</v>
      </c>
      <c r="P175" s="151" t="n">
        <v>13</v>
      </c>
      <c r="Q175" s="151" t="n">
        <v>0</v>
      </c>
      <c r="R175" s="152" t="n">
        <v>3490</v>
      </c>
      <c r="S175" s="110" t="n">
        <v>3200</v>
      </c>
      <c r="T175" s="110" t="n">
        <v>3200</v>
      </c>
      <c r="U175" s="111" t="n">
        <v>3126</v>
      </c>
      <c r="V175" s="111" t="n">
        <v>3220</v>
      </c>
      <c r="W175" s="107" t="n">
        <v>41</v>
      </c>
      <c r="X175" s="107" t="n">
        <v>0</v>
      </c>
      <c r="Y175" s="107" t="n">
        <v>41</v>
      </c>
      <c r="Z175" s="107" t="n">
        <v>0</v>
      </c>
      <c r="AA175" s="107" t="n">
        <v>60</v>
      </c>
      <c r="AB175" s="107" t="n">
        <v>0</v>
      </c>
      <c r="AC175" s="112" t="n">
        <f aca="false">(V175-U175)+AZ175</f>
        <v>94</v>
      </c>
      <c r="AD175" s="113" t="n">
        <f aca="false">U175-T175</f>
        <v>-74</v>
      </c>
      <c r="AE175" s="107" t="n">
        <v>141</v>
      </c>
      <c r="AF175" s="114" t="n">
        <f aca="false">IF(AE175&gt;0, V175/(AE175*24),"no data")</f>
        <v>0.951536643026005</v>
      </c>
      <c r="AG175" s="115" t="n">
        <f aca="false">IF(R175&gt;0,R175/24,"no data")</f>
        <v>145.416666666667</v>
      </c>
      <c r="AH175" s="114" t="n">
        <f aca="false">IF(U175&gt;0,(U175/R175),"no data")</f>
        <v>0.895702005730659</v>
      </c>
      <c r="AI175" s="116" t="n">
        <f aca="false">(1440-((W175*X175)+(Y175*Z175)+(AA175*AB175))/(W175+Y175+AA175))/1440</f>
        <v>1</v>
      </c>
      <c r="AJ175" s="117" t="n">
        <f aca="false">IF(U175&gt;0,(1440-((X175*W175+AT175*AU175)+(Z175*Y175+AV175*AW175)+(AA175*AB175+AX175*AY175))/(W175+Y175+AA175))/1440,"no data")</f>
        <v>0.951584507042253</v>
      </c>
      <c r="AK175" s="91" t="n">
        <v>7.337</v>
      </c>
      <c r="AL175" s="96" t="n">
        <v>137.86</v>
      </c>
      <c r="AM175" s="105" t="n">
        <f aca="false">AK175*AL175</f>
        <v>1011.47882</v>
      </c>
      <c r="AN175" s="91" t="n">
        <v>26.401407</v>
      </c>
      <c r="AO175" s="166" t="n">
        <v>999.942843955248</v>
      </c>
      <c r="AP175" s="121" t="n">
        <f aca="false">AN175*AO175</f>
        <v>26399.898</v>
      </c>
      <c r="AQ175" s="122" t="n">
        <f aca="false">IF(U175&gt;0,((((AK175*AL175)+(AN175*AO175))/(U175*1000))*1000000),"no data")</f>
        <v>8768.83455534229</v>
      </c>
      <c r="AR175" s="123" t="n">
        <f aca="false">S175/24</f>
        <v>133.333333333333</v>
      </c>
      <c r="AS175" s="34"/>
      <c r="AT175" s="106" t="n">
        <v>0</v>
      </c>
      <c r="AU175" s="125" t="n">
        <v>0</v>
      </c>
      <c r="AV175" s="106" t="n">
        <v>0</v>
      </c>
      <c r="AW175" s="106" t="n">
        <v>0</v>
      </c>
      <c r="AX175" s="125" t="n">
        <v>15</v>
      </c>
      <c r="AY175" s="106" t="n">
        <v>660</v>
      </c>
      <c r="AZ175" s="106" t="n">
        <v>0</v>
      </c>
      <c r="BB175" s="126" t="n">
        <v>983</v>
      </c>
      <c r="BC175" s="126" t="n">
        <v>979</v>
      </c>
      <c r="BD175" s="126" t="n">
        <v>1258</v>
      </c>
      <c r="BE175" s="126" t="n">
        <f aca="false">BC175-BB175</f>
        <v>-4</v>
      </c>
      <c r="BF175" s="126" t="n">
        <f aca="false">AQ176</f>
        <v>8824.44685546156</v>
      </c>
      <c r="BG175" s="128" t="n">
        <f aca="false">BD175/24</f>
        <v>52.4166666666667</v>
      </c>
      <c r="BH175" s="126" t="n">
        <v>1.32</v>
      </c>
      <c r="BI175" s="126" t="n">
        <v>1.251</v>
      </c>
      <c r="BJ175" s="126" t="n">
        <v>23.8</v>
      </c>
      <c r="BK175" s="126" t="n">
        <v>20.93</v>
      </c>
      <c r="BL175" s="126" t="n">
        <v>17.93</v>
      </c>
      <c r="BM175" s="126" t="n">
        <v>50.09</v>
      </c>
      <c r="BN175" s="126" t="n">
        <v>0.936</v>
      </c>
      <c r="BO175" s="126" t="n">
        <v>87.8</v>
      </c>
      <c r="BP175" s="126" t="n">
        <v>86.98</v>
      </c>
      <c r="BQ175" s="176" t="n">
        <f aca="false">BH175+BI175</f>
        <v>2.571</v>
      </c>
      <c r="BR175" s="126" t="n">
        <v>11413</v>
      </c>
      <c r="BS175" s="126" t="n">
        <v>11574</v>
      </c>
      <c r="BT175" s="126" t="n">
        <v>0</v>
      </c>
    </row>
    <row r="176" customFormat="false" ht="13.8" hidden="false" customHeight="false" outlineLevel="0" collapsed="false">
      <c r="A176" s="54"/>
      <c r="B176" s="55" t="n">
        <v>43636</v>
      </c>
      <c r="C176" s="103" t="n">
        <v>91.4</v>
      </c>
      <c r="D176" s="132" t="n">
        <v>0.621</v>
      </c>
      <c r="E176" s="105" t="n">
        <v>81.9</v>
      </c>
      <c r="F176" s="107" t="n">
        <v>105</v>
      </c>
      <c r="G176" s="107" t="n">
        <v>73</v>
      </c>
      <c r="H176" s="107" t="n">
        <v>19</v>
      </c>
      <c r="I176" s="107" t="n">
        <v>11</v>
      </c>
      <c r="J176" s="107" t="n">
        <v>24</v>
      </c>
      <c r="K176" s="107" t="n">
        <v>0</v>
      </c>
      <c r="L176" s="151" t="n">
        <v>4</v>
      </c>
      <c r="M176" s="151" t="n">
        <v>33</v>
      </c>
      <c r="N176" s="151" t="n">
        <v>0</v>
      </c>
      <c r="O176" s="151" t="n">
        <v>0</v>
      </c>
      <c r="P176" s="151" t="n">
        <v>7</v>
      </c>
      <c r="Q176" s="151" t="n">
        <v>5</v>
      </c>
      <c r="R176" s="152" t="n">
        <v>3483</v>
      </c>
      <c r="S176" s="110" t="n">
        <v>3181</v>
      </c>
      <c r="T176" s="110" t="n">
        <v>2780</v>
      </c>
      <c r="U176" s="111" t="n">
        <v>2719</v>
      </c>
      <c r="V176" s="111" t="n">
        <v>2805</v>
      </c>
      <c r="W176" s="107" t="n">
        <v>40</v>
      </c>
      <c r="X176" s="107" t="n">
        <v>0</v>
      </c>
      <c r="Y176" s="107" t="n">
        <v>40</v>
      </c>
      <c r="Z176" s="107" t="n">
        <v>0</v>
      </c>
      <c r="AA176" s="107" t="n">
        <v>60</v>
      </c>
      <c r="AB176" s="107" t="n">
        <v>0</v>
      </c>
      <c r="AC176" s="112" t="n">
        <f aca="false">(V176-U176)+AZ176</f>
        <v>86</v>
      </c>
      <c r="AD176" s="113" t="n">
        <f aca="false">U176-T176</f>
        <v>-61</v>
      </c>
      <c r="AE176" s="107" t="n">
        <v>139</v>
      </c>
      <c r="AF176" s="114" t="n">
        <f aca="false">IF(AE176&gt;0, V176/(AE176*24),"no data")</f>
        <v>0.840827338129496</v>
      </c>
      <c r="AG176" s="115" t="n">
        <f aca="false">IF(R176&gt;0,R176/24,"no data")</f>
        <v>145.125</v>
      </c>
      <c r="AH176" s="114" t="n">
        <f aca="false">IF(U176&gt;0,(U176/R176),"no data")</f>
        <v>0.780648865920184</v>
      </c>
      <c r="AI176" s="116" t="n">
        <f aca="false">(1440-((W176*X176)+(Y176*Z176)+(AA176*AB176))/(W176+Y176+AA176))/1440</f>
        <v>1</v>
      </c>
      <c r="AJ176" s="117" t="n">
        <f aca="false">IF(U176&gt;0,(1440-((X176*W176+AT176*AU176)+(Z176*Y176+AV176*AW176)+(AA176*AB176+AX176*AY176))/(W176+Y176+AA176))/1440,"no data")</f>
        <v>0.888045634920635</v>
      </c>
      <c r="AK176" s="91" t="n">
        <v>7.315</v>
      </c>
      <c r="AL176" s="96" t="n">
        <v>136.48</v>
      </c>
      <c r="AM176" s="105" t="n">
        <f aca="false">AK176*AL176</f>
        <v>998.3512</v>
      </c>
      <c r="AN176" s="91" t="n">
        <v>22.9706355</v>
      </c>
      <c r="AO176" s="166" t="n">
        <v>1001.07460239835</v>
      </c>
      <c r="AP176" s="121" t="n">
        <f aca="false">AN176*AO176</f>
        <v>22995.3198</v>
      </c>
      <c r="AQ176" s="122" t="n">
        <f aca="false">IF(U176&gt;0,((((AK176*AL176)+(AN176*AO176))/(U176*1000))*1000000),"no data")</f>
        <v>8824.44685546156</v>
      </c>
      <c r="AR176" s="123" t="n">
        <f aca="false">S176/24</f>
        <v>132.541666666667</v>
      </c>
      <c r="AS176" s="34"/>
      <c r="AT176" s="106" t="n">
        <v>15</v>
      </c>
      <c r="AU176" s="125" t="n">
        <v>16</v>
      </c>
      <c r="AV176" s="125" t="n">
        <v>0</v>
      </c>
      <c r="AW176" s="106" t="n">
        <v>0</v>
      </c>
      <c r="AX176" s="125" t="n">
        <v>22</v>
      </c>
      <c r="AY176" s="106" t="n">
        <v>1015</v>
      </c>
      <c r="AZ176" s="106" t="n">
        <v>0</v>
      </c>
      <c r="BB176" s="181" t="n">
        <v>776</v>
      </c>
      <c r="BC176" s="181" t="n">
        <v>969</v>
      </c>
      <c r="BD176" s="181" t="n">
        <v>1060</v>
      </c>
      <c r="BE176" s="181" t="n">
        <f aca="false">BC176-BB176</f>
        <v>193</v>
      </c>
      <c r="BF176" s="181" t="n">
        <f aca="false">AQ176</f>
        <v>8824.44685546156</v>
      </c>
      <c r="BG176" s="182" t="n">
        <f aca="false">BD176/24</f>
        <v>44.1666666666667</v>
      </c>
      <c r="BH176" s="183" t="n">
        <v>0.827</v>
      </c>
      <c r="BI176" s="184" t="n">
        <v>0.844</v>
      </c>
      <c r="BJ176" s="185" t="n">
        <v>18.94</v>
      </c>
      <c r="BK176" s="185" t="n">
        <v>20.72</v>
      </c>
      <c r="BL176" s="185" t="n">
        <v>17.63</v>
      </c>
      <c r="BM176" s="186" t="n">
        <v>50.16</v>
      </c>
      <c r="BN176" s="187" t="n">
        <v>0.9364</v>
      </c>
      <c r="BO176" s="185" t="n">
        <v>87.91</v>
      </c>
      <c r="BP176" s="185" t="n">
        <v>87.1</v>
      </c>
      <c r="BQ176" s="176" t="n">
        <f aca="false">BH176+BI176</f>
        <v>1.671</v>
      </c>
      <c r="BR176" s="185" t="n">
        <v>11442</v>
      </c>
      <c r="BS176" s="185" t="n">
        <v>11574</v>
      </c>
      <c r="BT176" s="182" t="n">
        <v>0</v>
      </c>
    </row>
    <row r="177" customFormat="false" ht="13.8" hidden="false" customHeight="false" outlineLevel="0" collapsed="false">
      <c r="A177" s="54"/>
      <c r="B177" s="55" t="n">
        <v>43637</v>
      </c>
      <c r="C177" s="103" t="n">
        <v>87.6</v>
      </c>
      <c r="D177" s="132" t="n">
        <v>0.615</v>
      </c>
      <c r="E177" s="105" t="n">
        <v>78.9</v>
      </c>
      <c r="F177" s="107" t="n">
        <v>97</v>
      </c>
      <c r="G177" s="107" t="n">
        <v>77</v>
      </c>
      <c r="H177" s="107" t="n">
        <v>13</v>
      </c>
      <c r="I177" s="107" t="n">
        <v>49</v>
      </c>
      <c r="J177" s="107" t="n">
        <v>24</v>
      </c>
      <c r="K177" s="107" t="n">
        <v>0</v>
      </c>
      <c r="L177" s="151" t="n">
        <v>9</v>
      </c>
      <c r="M177" s="151" t="n">
        <v>20</v>
      </c>
      <c r="N177" s="151" t="n">
        <v>0</v>
      </c>
      <c r="O177" s="151" t="n">
        <v>0</v>
      </c>
      <c r="P177" s="151" t="n">
        <v>0</v>
      </c>
      <c r="Q177" s="151" t="n">
        <v>40</v>
      </c>
      <c r="R177" s="152" t="n">
        <v>3517</v>
      </c>
      <c r="S177" s="110" t="n">
        <v>3207</v>
      </c>
      <c r="T177" s="110" t="n">
        <v>2367</v>
      </c>
      <c r="U177" s="111" t="n">
        <v>2335</v>
      </c>
      <c r="V177" s="111" t="n">
        <v>2412</v>
      </c>
      <c r="W177" s="107" t="n">
        <v>40</v>
      </c>
      <c r="X177" s="107" t="n">
        <v>0</v>
      </c>
      <c r="Y177" s="107" t="n">
        <v>41</v>
      </c>
      <c r="Z177" s="107" t="n">
        <v>0</v>
      </c>
      <c r="AA177" s="107" t="n">
        <v>60</v>
      </c>
      <c r="AB177" s="107" t="n">
        <v>0</v>
      </c>
      <c r="AC177" s="112" t="n">
        <f aca="false">(V177-U177)+AZ177</f>
        <v>77</v>
      </c>
      <c r="AD177" s="113" t="n">
        <f aca="false">U177-T177</f>
        <v>-32</v>
      </c>
      <c r="AE177" s="107" t="n">
        <v>133</v>
      </c>
      <c r="AF177" s="114" t="n">
        <f aca="false">IF(AE177&gt;0, V177/(AE177*24),"no data")</f>
        <v>0.755639097744361</v>
      </c>
      <c r="AG177" s="115" t="n">
        <f aca="false">IF(R177&gt;0,R177/24,"no data")</f>
        <v>146.541666666667</v>
      </c>
      <c r="AH177" s="114" t="n">
        <f aca="false">IF(U177&gt;0,(U177/R177),"no data")</f>
        <v>0.663918112027296</v>
      </c>
      <c r="AI177" s="116" t="n">
        <f aca="false">(1440-((W177*X177)+(Y177*Z177)+(AA177*AB177))/(W177+Y177+AA177))/1440</f>
        <v>1</v>
      </c>
      <c r="AJ177" s="117" t="n">
        <f aca="false">IF(U177&gt;0,(1440-((X177*W177+AT177*AU177)+(Z177*Y177+AV177*AW177)+(AA177*AB177+AX177*AY177))/(W177+Y177+AA177))/1440,"no data")</f>
        <v>0.823350078802206</v>
      </c>
      <c r="AK177" s="91" t="n">
        <v>7.181</v>
      </c>
      <c r="AL177" s="96" t="n">
        <v>136.65</v>
      </c>
      <c r="AM177" s="105" t="n">
        <f aca="false">AK177*AL177</f>
        <v>981.28365</v>
      </c>
      <c r="AN177" s="91" t="n">
        <v>19.727805</v>
      </c>
      <c r="AO177" s="166" t="n">
        <v>1000.49041948661</v>
      </c>
      <c r="AP177" s="121" t="n">
        <f aca="false">AN177*AO177</f>
        <v>19737.4799</v>
      </c>
      <c r="AQ177" s="122" t="n">
        <f aca="false">IF(U177&gt;0,((((AK177*AL177)+(AN177*AO177))/(U177*1000))*1000000),"no data")</f>
        <v>8873.13214132762</v>
      </c>
      <c r="AR177" s="123" t="n">
        <f aca="false">S177/24</f>
        <v>133.625</v>
      </c>
      <c r="AS177" s="34"/>
      <c r="AT177" s="106" t="n">
        <v>17</v>
      </c>
      <c r="AU177" s="125" t="n">
        <v>51</v>
      </c>
      <c r="AV177" s="125" t="n">
        <v>0</v>
      </c>
      <c r="AW177" s="106" t="n">
        <v>0</v>
      </c>
      <c r="AX177" s="125" t="n">
        <v>25</v>
      </c>
      <c r="AY177" s="106" t="n">
        <v>1400</v>
      </c>
      <c r="AZ177" s="106" t="n">
        <v>0</v>
      </c>
      <c r="BB177" s="126" t="n">
        <v>579</v>
      </c>
      <c r="BC177" s="126" t="n">
        <v>980</v>
      </c>
      <c r="BD177" s="126" t="n">
        <v>853</v>
      </c>
      <c r="BE177" s="126" t="n">
        <f aca="false">BC177-BB177</f>
        <v>401</v>
      </c>
      <c r="BF177" s="126" t="n">
        <f aca="false">AQ177</f>
        <v>8873.13214132762</v>
      </c>
      <c r="BG177" s="128" t="n">
        <f aca="false">BD177/24</f>
        <v>35.5416666666667</v>
      </c>
      <c r="BH177" s="153" t="n">
        <v>0.288</v>
      </c>
      <c r="BI177" s="154" t="n">
        <v>0.528</v>
      </c>
      <c r="BJ177" s="156" t="n">
        <v>14.26</v>
      </c>
      <c r="BK177" s="158" t="n">
        <v>21.01</v>
      </c>
      <c r="BL177" s="156" t="n">
        <v>17.62</v>
      </c>
      <c r="BM177" s="155" t="n">
        <v>50.13</v>
      </c>
      <c r="BN177" s="157" t="n">
        <v>0.9364</v>
      </c>
      <c r="BO177" s="156" t="n">
        <v>87.95</v>
      </c>
      <c r="BP177" s="155" t="n">
        <v>87.02</v>
      </c>
      <c r="BQ177" s="176" t="n">
        <f aca="false">BH177+BI177</f>
        <v>0.816</v>
      </c>
      <c r="BR177" s="156" t="n">
        <v>11431</v>
      </c>
      <c r="BS177" s="126" t="n">
        <v>11552</v>
      </c>
      <c r="BT177" s="128" t="n">
        <v>0.75</v>
      </c>
    </row>
    <row r="178" customFormat="false" ht="13.8" hidden="false" customHeight="false" outlineLevel="0" collapsed="false">
      <c r="A178" s="54"/>
      <c r="B178" s="55" t="n">
        <v>43638</v>
      </c>
      <c r="C178" s="103" t="n">
        <v>95.4</v>
      </c>
      <c r="D178" s="132" t="n">
        <v>0.56</v>
      </c>
      <c r="E178" s="105" t="n">
        <v>82.3</v>
      </c>
      <c r="F178" s="107" t="n">
        <v>105</v>
      </c>
      <c r="G178" s="107" t="n">
        <v>87</v>
      </c>
      <c r="H178" s="107" t="n">
        <v>24</v>
      </c>
      <c r="I178" s="107" t="n">
        <v>0</v>
      </c>
      <c r="J178" s="107" t="n">
        <v>24</v>
      </c>
      <c r="K178" s="107" t="n">
        <v>0</v>
      </c>
      <c r="L178" s="151" t="n">
        <v>0</v>
      </c>
      <c r="M178" s="151" t="n">
        <v>0</v>
      </c>
      <c r="N178" s="151" t="n">
        <v>0</v>
      </c>
      <c r="O178" s="151" t="n">
        <v>0</v>
      </c>
      <c r="P178" s="151" t="n">
        <v>0</v>
      </c>
      <c r="Q178" s="151" t="n">
        <v>0</v>
      </c>
      <c r="R178" s="152" t="n">
        <v>3445</v>
      </c>
      <c r="S178" s="110" t="n">
        <v>2961</v>
      </c>
      <c r="T178" s="110" t="n">
        <v>2961</v>
      </c>
      <c r="U178" s="111" t="n">
        <v>2897</v>
      </c>
      <c r="V178" s="111" t="n">
        <v>2983</v>
      </c>
      <c r="W178" s="107" t="n">
        <v>40</v>
      </c>
      <c r="X178" s="107" t="n">
        <v>0</v>
      </c>
      <c r="Y178" s="107" t="n">
        <v>40</v>
      </c>
      <c r="Z178" s="107" t="n">
        <v>0</v>
      </c>
      <c r="AA178" s="107" t="n">
        <v>60</v>
      </c>
      <c r="AB178" s="107" t="n">
        <v>0</v>
      </c>
      <c r="AC178" s="112" t="n">
        <f aca="false">(V178-U178)+AZ178</f>
        <v>86</v>
      </c>
      <c r="AD178" s="113" t="n">
        <f aca="false">U178-T178</f>
        <v>-64</v>
      </c>
      <c r="AE178" s="107" t="n">
        <v>126</v>
      </c>
      <c r="AF178" s="114" t="n">
        <f aca="false">IF(AE178&gt;0, V178/(AE178*24),"no data")</f>
        <v>0.986441798941799</v>
      </c>
      <c r="AG178" s="115" t="n">
        <f aca="false">IF(R178&gt;0,R178/24,"no data")</f>
        <v>143.541666666667</v>
      </c>
      <c r="AH178" s="114" t="n">
        <f aca="false">IF(U178&gt;0,(U178/R178),"no data")</f>
        <v>0.840928882438316</v>
      </c>
      <c r="AI178" s="116" t="n">
        <f aca="false">(1440-((W178*X178)+(Y178*Z178)+(AA178*AB178))/(W178+Y178+AA178))/1440</f>
        <v>1</v>
      </c>
      <c r="AJ178" s="117" t="n">
        <f aca="false">IF(U178&gt;0,(1440-((X178*W178+AT178*AU178)+(Z178*Y178+AV178*AW178)+(AA178*AB178+AX178*AY178))/(W178+Y178+AA178))/1440,"no data")</f>
        <v>0.885714285714286</v>
      </c>
      <c r="AK178" s="91" t="n">
        <v>7.29</v>
      </c>
      <c r="AL178" s="96" t="n">
        <v>138.01</v>
      </c>
      <c r="AM178" s="105" t="n">
        <f aca="false">AK178*AL178</f>
        <v>1006.0929</v>
      </c>
      <c r="AN178" s="91" t="n">
        <v>24.2518891</v>
      </c>
      <c r="AO178" s="166" t="n">
        <v>999.506949749329</v>
      </c>
      <c r="AP178" s="121" t="n">
        <f aca="false">AN178*AO178</f>
        <v>24239.9317</v>
      </c>
      <c r="AQ178" s="122" t="n">
        <f aca="false">IF(U178&gt;0,((((AK178*AL178)+(AN178*AO178))/(U178*1000))*1000000),"no data")</f>
        <v>8714.54076630998</v>
      </c>
      <c r="AR178" s="123" t="n">
        <f aca="false">S178/24</f>
        <v>123.375</v>
      </c>
      <c r="AS178" s="34"/>
      <c r="AT178" s="106" t="n">
        <v>0</v>
      </c>
      <c r="AU178" s="125" t="n">
        <v>0</v>
      </c>
      <c r="AV178" s="125" t="n">
        <v>0</v>
      </c>
      <c r="AW178" s="106" t="n">
        <v>0</v>
      </c>
      <c r="AX178" s="125" t="n">
        <v>16</v>
      </c>
      <c r="AY178" s="106" t="n">
        <v>1440</v>
      </c>
      <c r="AZ178" s="106" t="n">
        <v>0</v>
      </c>
      <c r="BB178" s="126" t="n">
        <v>961</v>
      </c>
      <c r="BC178" s="126" t="n">
        <v>962</v>
      </c>
      <c r="BD178" s="126" t="n">
        <v>1060</v>
      </c>
      <c r="BE178" s="126" t="n">
        <f aca="false">BC178-BB178</f>
        <v>1</v>
      </c>
      <c r="BF178" s="126" t="n">
        <f aca="false">AQ178</f>
        <v>8714.54076630998</v>
      </c>
      <c r="BG178" s="128" t="n">
        <f aca="false">BD178/24</f>
        <v>44.1666666666667</v>
      </c>
      <c r="BH178" s="153" t="n">
        <v>0.404</v>
      </c>
      <c r="BI178" s="154" t="n">
        <v>0.253</v>
      </c>
      <c r="BJ178" s="156" t="n">
        <v>23.56</v>
      </c>
      <c r="BK178" s="158" t="n">
        <v>20.87</v>
      </c>
      <c r="BL178" s="156" t="n">
        <v>17.64</v>
      </c>
      <c r="BM178" s="155" t="n">
        <v>50.11</v>
      </c>
      <c r="BN178" s="157" t="n">
        <v>0.9364</v>
      </c>
      <c r="BO178" s="156" t="n">
        <v>88.05</v>
      </c>
      <c r="BP178" s="155" t="n">
        <v>87.29</v>
      </c>
      <c r="BQ178" s="176" t="n">
        <f aca="false">BH178+BI178</f>
        <v>0.657</v>
      </c>
      <c r="BR178" s="156" t="n">
        <v>11519</v>
      </c>
      <c r="BS178" s="126" t="n">
        <v>11722</v>
      </c>
      <c r="BT178" s="128" t="n">
        <v>5.38</v>
      </c>
    </row>
    <row r="179" customFormat="false" ht="13.8" hidden="false" customHeight="false" outlineLevel="0" collapsed="false">
      <c r="A179" s="54"/>
      <c r="B179" s="55" t="n">
        <v>43639</v>
      </c>
      <c r="C179" s="103" t="n">
        <v>93.2</v>
      </c>
      <c r="D179" s="132" t="n">
        <v>0.572</v>
      </c>
      <c r="E179" s="105" t="n">
        <v>81</v>
      </c>
      <c r="F179" s="107" t="n">
        <v>106</v>
      </c>
      <c r="G179" s="107" t="n">
        <v>82</v>
      </c>
      <c r="H179" s="107" t="n">
        <v>21</v>
      </c>
      <c r="I179" s="107" t="n">
        <v>51</v>
      </c>
      <c r="J179" s="107" t="n">
        <v>24</v>
      </c>
      <c r="K179" s="107" t="n">
        <v>0</v>
      </c>
      <c r="L179" s="151" t="n">
        <v>1</v>
      </c>
      <c r="M179" s="151" t="n">
        <v>54</v>
      </c>
      <c r="N179" s="151" t="n">
        <v>0</v>
      </c>
      <c r="O179" s="151" t="n">
        <v>0</v>
      </c>
      <c r="P179" s="151" t="n">
        <v>0</v>
      </c>
      <c r="Q179" s="151" t="n">
        <v>0</v>
      </c>
      <c r="R179" s="152" t="n">
        <v>3467</v>
      </c>
      <c r="S179" s="110" t="n">
        <v>3012</v>
      </c>
      <c r="T179" s="110" t="n">
        <v>2845</v>
      </c>
      <c r="U179" s="111" t="n">
        <v>2780</v>
      </c>
      <c r="V179" s="111" t="n">
        <v>2864</v>
      </c>
      <c r="W179" s="107" t="n">
        <v>40</v>
      </c>
      <c r="X179" s="107" t="n">
        <v>0</v>
      </c>
      <c r="Y179" s="107" t="n">
        <v>40</v>
      </c>
      <c r="Z179" s="107" t="n">
        <v>0</v>
      </c>
      <c r="AA179" s="107" t="n">
        <v>60</v>
      </c>
      <c r="AB179" s="107" t="n">
        <v>0</v>
      </c>
      <c r="AC179" s="112" t="n">
        <f aca="false">(V179-U179)+AZ179</f>
        <v>84</v>
      </c>
      <c r="AD179" s="113" t="n">
        <f aca="false">U179-T179</f>
        <v>-65</v>
      </c>
      <c r="AE179" s="107" t="n">
        <v>127</v>
      </c>
      <c r="AF179" s="114" t="n">
        <f aca="false">IF(AE179&gt;0, V179/(AE179*24),"no data")</f>
        <v>0.939632545931758</v>
      </c>
      <c r="AG179" s="115" t="n">
        <f aca="false">IF(R179&gt;0,R179/24,"no data")</f>
        <v>144.458333333333</v>
      </c>
      <c r="AH179" s="114" t="n">
        <f aca="false">IF(U179&gt;0,(U179/R179),"no data")</f>
        <v>0.801845976348428</v>
      </c>
      <c r="AI179" s="116" t="n">
        <f aca="false">(1440-((W179*X179)+(Y179*Z179)+(AA179*AB179))/(W179+Y179+AA179))/1440</f>
        <v>1</v>
      </c>
      <c r="AJ179" s="117" t="n">
        <f aca="false">IF(U179&gt;0,(1440-((X179*W179+AT179*AU179)+(Z179*Y179+AV179*AW179)+(AA179*AB179+AX179*AY179))/(W179+Y179+AA179))/1440,"no data")</f>
        <v>0.8703125</v>
      </c>
      <c r="AK179" s="91" t="n">
        <v>7.177</v>
      </c>
      <c r="AL179" s="96" t="n">
        <v>139</v>
      </c>
      <c r="AM179" s="105" t="n">
        <f aca="false">AK179*AL179</f>
        <v>997.603</v>
      </c>
      <c r="AN179" s="91" t="n">
        <v>23.3790133</v>
      </c>
      <c r="AO179" s="166" t="n">
        <v>994.014490765528</v>
      </c>
      <c r="AP179" s="121" t="n">
        <f aca="false">AN179*AO179</f>
        <v>23239.078</v>
      </c>
      <c r="AQ179" s="122" t="n">
        <f aca="false">IF(U179&gt;0,((((AK179*AL179)+(AN179*AO179))/(U179*1000))*1000000),"no data")</f>
        <v>8718.23057553957</v>
      </c>
      <c r="AR179" s="123" t="n">
        <f aca="false">S179/24</f>
        <v>125.5</v>
      </c>
      <c r="AS179" s="34"/>
      <c r="AT179" s="106" t="n">
        <v>15</v>
      </c>
      <c r="AU179" s="125" t="n">
        <v>15</v>
      </c>
      <c r="AV179" s="125" t="n">
        <v>0</v>
      </c>
      <c r="AW179" s="106" t="n">
        <v>0</v>
      </c>
      <c r="AX179" s="125" t="n">
        <v>18</v>
      </c>
      <c r="AY179" s="106" t="n">
        <v>1440</v>
      </c>
      <c r="AZ179" s="106" t="n">
        <v>0</v>
      </c>
      <c r="BB179" s="126" t="n">
        <v>883</v>
      </c>
      <c r="BC179" s="126" t="n">
        <v>967</v>
      </c>
      <c r="BD179" s="126" t="n">
        <v>1014</v>
      </c>
      <c r="BE179" s="126" t="n">
        <f aca="false">BC179-BB179</f>
        <v>84</v>
      </c>
      <c r="BF179" s="126" t="n">
        <f aca="false">AQ179</f>
        <v>8718.23057553957</v>
      </c>
      <c r="BG179" s="128" t="n">
        <f aca="false">BD179/24</f>
        <v>42.25</v>
      </c>
      <c r="BH179" s="153" t="n">
        <v>0.354</v>
      </c>
      <c r="BI179" s="154" t="n">
        <v>0.253</v>
      </c>
      <c r="BJ179" s="156" t="n">
        <v>21.68</v>
      </c>
      <c r="BK179" s="158" t="n">
        <v>20.97</v>
      </c>
      <c r="BL179" s="156" t="n">
        <v>17.59</v>
      </c>
      <c r="BM179" s="155" t="n">
        <v>50.12</v>
      </c>
      <c r="BN179" s="157" t="n">
        <v>0.9356</v>
      </c>
      <c r="BO179" s="156" t="n">
        <v>87.97</v>
      </c>
      <c r="BP179" s="155" t="n">
        <v>87.3</v>
      </c>
      <c r="BQ179" s="176" t="n">
        <f aca="false">BH179+BI179</f>
        <v>0.607</v>
      </c>
      <c r="BR179" s="156" t="n">
        <v>11529</v>
      </c>
      <c r="BS179" s="126" t="n">
        <v>11706</v>
      </c>
      <c r="BT179" s="128" t="n">
        <v>0.75</v>
      </c>
    </row>
    <row r="180" customFormat="false" ht="13.8" hidden="false" customHeight="false" outlineLevel="0" collapsed="false">
      <c r="A180" s="54"/>
      <c r="B180" s="55" t="n">
        <v>43640</v>
      </c>
      <c r="C180" s="103" t="n">
        <v>86.5</v>
      </c>
      <c r="D180" s="132" t="n">
        <v>0.656</v>
      </c>
      <c r="E180" s="105" t="n">
        <v>80.4</v>
      </c>
      <c r="F180" s="106" t="n">
        <v>96.48</v>
      </c>
      <c r="G180" s="106" t="n">
        <v>79</v>
      </c>
      <c r="H180" s="107" t="n">
        <v>11</v>
      </c>
      <c r="I180" s="107" t="n">
        <v>16</v>
      </c>
      <c r="J180" s="107" t="n">
        <v>24</v>
      </c>
      <c r="K180" s="107" t="n">
        <v>0</v>
      </c>
      <c r="L180" s="136" t="n">
        <v>12</v>
      </c>
      <c r="M180" s="136" t="n">
        <v>6</v>
      </c>
      <c r="N180" s="136" t="n">
        <v>0</v>
      </c>
      <c r="O180" s="136" t="n">
        <v>0</v>
      </c>
      <c r="P180" s="136" t="n">
        <v>1</v>
      </c>
      <c r="Q180" s="136" t="n">
        <v>3</v>
      </c>
      <c r="R180" s="136" t="n">
        <v>3535</v>
      </c>
      <c r="S180" s="110" t="n">
        <v>3271</v>
      </c>
      <c r="T180" s="110" t="n">
        <v>2193</v>
      </c>
      <c r="U180" s="111" t="n">
        <v>2149</v>
      </c>
      <c r="V180" s="111" t="n">
        <v>2232</v>
      </c>
      <c r="W180" s="107" t="n">
        <v>40</v>
      </c>
      <c r="X180" s="107" t="n">
        <v>0</v>
      </c>
      <c r="Y180" s="107" t="n">
        <v>41</v>
      </c>
      <c r="Z180" s="106" t="n">
        <v>0</v>
      </c>
      <c r="AA180" s="107" t="n">
        <v>60</v>
      </c>
      <c r="AB180" s="106" t="n">
        <v>0</v>
      </c>
      <c r="AC180" s="112" t="n">
        <f aca="false">(V180-U180)+AZ180</f>
        <v>83</v>
      </c>
      <c r="AD180" s="113" t="n">
        <f aca="false">U180-T180</f>
        <v>-44</v>
      </c>
      <c r="AE180" s="106" t="n">
        <v>140</v>
      </c>
      <c r="AF180" s="114" t="n">
        <f aca="false">IF(AE180&gt;0, V180/(AE180*24),"no data")</f>
        <v>0.664285714285714</v>
      </c>
      <c r="AG180" s="115" t="n">
        <f aca="false">IF(R180&gt;0,R180/24,"no data")</f>
        <v>147.291666666667</v>
      </c>
      <c r="AH180" s="114" t="n">
        <f aca="false">IF(U180&gt;0,(U180/R180),"no data")</f>
        <v>0.607920792079208</v>
      </c>
      <c r="AI180" s="116" t="n">
        <f aca="false">(1440-((W180*X180)+(Y180*Z180)+(AA180*AB180))/(W180+Y180+AA180))/1440</f>
        <v>1</v>
      </c>
      <c r="AJ180" s="117" t="n">
        <f aca="false">IF(U180&gt;0,(1440-((X180*W180+AT180*AU180)+(Z180*Y180+AV180*AW180)+(AA180*AB180+AX180*AY180))/(W180+Y180+AA180))/1440,"no data")</f>
        <v>0.799768518518519</v>
      </c>
      <c r="AK180" s="91" t="n">
        <v>7.092</v>
      </c>
      <c r="AL180" s="96" t="n">
        <v>136.42</v>
      </c>
      <c r="AM180" s="105" t="n">
        <f aca="false">AK180*AL180</f>
        <v>967.49064</v>
      </c>
      <c r="AN180" s="91" t="n">
        <v>18.305999</v>
      </c>
      <c r="AO180" s="166" t="n">
        <v>996.280618173311</v>
      </c>
      <c r="AP180" s="121" t="n">
        <f aca="false">AN180*AO180</f>
        <v>18237.912</v>
      </c>
      <c r="AQ180" s="122" t="n">
        <f aca="false">IF(U180&gt;0,((((AK180*AL180)+(AN180*AO180))/(U180*1000))*1000000),"no data")</f>
        <v>8936.90211261052</v>
      </c>
      <c r="AR180" s="123" t="n">
        <f aca="false">S180/24</f>
        <v>136.291666666667</v>
      </c>
      <c r="AS180" s="34"/>
      <c r="AT180" s="106" t="n">
        <v>19</v>
      </c>
      <c r="AU180" s="125" t="n">
        <v>38</v>
      </c>
      <c r="AV180" s="125" t="n">
        <v>0</v>
      </c>
      <c r="AW180" s="106" t="n">
        <v>0</v>
      </c>
      <c r="AX180" s="125" t="n">
        <v>29</v>
      </c>
      <c r="AY180" s="106" t="n">
        <v>1377</v>
      </c>
      <c r="AZ180" s="106" t="n">
        <v>0</v>
      </c>
      <c r="BB180" s="126" t="n">
        <v>471</v>
      </c>
      <c r="BC180" s="126" t="n">
        <v>982</v>
      </c>
      <c r="BD180" s="126" t="n">
        <v>779</v>
      </c>
      <c r="BE180" s="126" t="n">
        <f aca="false">BC180-BB180</f>
        <v>511</v>
      </c>
      <c r="BF180" s="126" t="n">
        <f aca="false">AQ180</f>
        <v>8936.90211261052</v>
      </c>
      <c r="BG180" s="128" t="n">
        <f aca="false">BD180/24</f>
        <v>32.4583333333333</v>
      </c>
      <c r="BH180" s="153" t="n">
        <v>0.333</v>
      </c>
      <c r="BI180" s="154" t="n">
        <v>0.417</v>
      </c>
      <c r="BJ180" s="156" t="n">
        <v>11.63</v>
      </c>
      <c r="BK180" s="156" t="n">
        <v>21.08</v>
      </c>
      <c r="BL180" s="156" t="n">
        <v>17.84</v>
      </c>
      <c r="BM180" s="156" t="n">
        <v>50.15</v>
      </c>
      <c r="BN180" s="157" t="n">
        <v>0.9366</v>
      </c>
      <c r="BO180" s="156" t="n">
        <v>88.17</v>
      </c>
      <c r="BP180" s="155" t="n">
        <v>87.17</v>
      </c>
      <c r="BQ180" s="176" t="n">
        <f aca="false">BH180+BI180</f>
        <v>0.75</v>
      </c>
      <c r="BR180" s="126" t="n">
        <v>11461</v>
      </c>
      <c r="BS180" s="126" t="n">
        <v>11601</v>
      </c>
      <c r="BT180" s="128" t="n">
        <v>4.8</v>
      </c>
    </row>
    <row r="181" customFormat="false" ht="14.95" hidden="false" customHeight="true" outlineLevel="0" collapsed="false">
      <c r="A181" s="54" t="s">
        <v>110</v>
      </c>
      <c r="B181" s="55" t="n">
        <v>43641</v>
      </c>
      <c r="C181" s="56" t="n">
        <v>92.2</v>
      </c>
      <c r="D181" s="57" t="n">
        <v>0.618</v>
      </c>
      <c r="E181" s="58" t="n">
        <v>82.6</v>
      </c>
      <c r="F181" s="59" t="n">
        <v>102</v>
      </c>
      <c r="G181" s="59" t="n">
        <v>83</v>
      </c>
      <c r="H181" s="60" t="n">
        <v>24</v>
      </c>
      <c r="I181" s="60" t="n">
        <v>0</v>
      </c>
      <c r="J181" s="60" t="n">
        <v>24</v>
      </c>
      <c r="K181" s="60" t="n">
        <v>0</v>
      </c>
      <c r="L181" s="61" t="n">
        <v>0</v>
      </c>
      <c r="M181" s="61" t="n">
        <v>0</v>
      </c>
      <c r="N181" s="61" t="n">
        <v>0</v>
      </c>
      <c r="O181" s="61" t="n">
        <v>0</v>
      </c>
      <c r="P181" s="61" t="n">
        <v>0</v>
      </c>
      <c r="Q181" s="61" t="n">
        <v>0</v>
      </c>
      <c r="R181" s="61" t="n">
        <v>3474</v>
      </c>
      <c r="S181" s="62" t="n">
        <v>2916</v>
      </c>
      <c r="T181" s="62" t="n">
        <v>2916</v>
      </c>
      <c r="U181" s="63" t="n">
        <v>2855</v>
      </c>
      <c r="V181" s="63" t="n">
        <v>2939</v>
      </c>
      <c r="W181" s="60" t="n">
        <v>40</v>
      </c>
      <c r="X181" s="60" t="n">
        <v>0</v>
      </c>
      <c r="Y181" s="60" t="n">
        <v>41</v>
      </c>
      <c r="Z181" s="60" t="n">
        <v>0</v>
      </c>
      <c r="AA181" s="60" t="n">
        <v>60</v>
      </c>
      <c r="AB181" s="59" t="n">
        <v>0</v>
      </c>
      <c r="AC181" s="59" t="n">
        <f aca="false">(V181-U181)+AZ181</f>
        <v>84</v>
      </c>
      <c r="AD181" s="65" t="n">
        <f aca="false">U181-T181</f>
        <v>-61</v>
      </c>
      <c r="AE181" s="59" t="n">
        <v>126</v>
      </c>
      <c r="AF181" s="66" t="n">
        <f aca="false">IF(AE181&gt;0, V181/(AE181*24),"no data")</f>
        <v>0.971891534391534</v>
      </c>
      <c r="AG181" s="67" t="n">
        <f aca="false">IF(R181&gt;0,R181/24,"no data")</f>
        <v>144.75</v>
      </c>
      <c r="AH181" s="66" t="n">
        <f aca="false">IF(U181&gt;0,(U181/R181),"no data")</f>
        <v>0.82181922855498</v>
      </c>
      <c r="AI181" s="68" t="n">
        <f aca="false">(1440-((W181*X181)+(Y181*Z181)+(AA181*AB181))/(W181+Y181+AA181))/1440</f>
        <v>1</v>
      </c>
      <c r="AJ181" s="69" t="n">
        <f aca="false">IF(U181&gt;0,(1440-((X181*W181+AT181*AU181)+(Z181*Y181+AV181*AW181)+(AA181*AB181+AX181*AY181))/(W181+Y181+AA181))/1440,"no data")</f>
        <v>0.872340425531915</v>
      </c>
      <c r="AK181" s="91" t="n">
        <v>7.255</v>
      </c>
      <c r="AL181" s="96" t="n">
        <v>136</v>
      </c>
      <c r="AM181" s="81" t="n">
        <f aca="false">AK181*AL181</f>
        <v>986.68</v>
      </c>
      <c r="AN181" s="91" t="n">
        <v>23.904</v>
      </c>
      <c r="AO181" s="166" t="n">
        <v>994.7289</v>
      </c>
      <c r="AP181" s="58" t="n">
        <f aca="false">AN181*AO181</f>
        <v>23777.9996256</v>
      </c>
      <c r="AQ181" s="166" t="n">
        <f aca="false">IF(U181&gt;0,((((AK181*AL181)+(AN181*AO181))/(U181*1000))*1000000),"no data")</f>
        <v>8674.14347656743</v>
      </c>
      <c r="AR181" s="168" t="n">
        <f aca="false">S181/24</f>
        <v>121.5</v>
      </c>
      <c r="AS181" s="34"/>
      <c r="AT181" s="59" t="n">
        <v>0</v>
      </c>
      <c r="AU181" s="76" t="n">
        <v>0</v>
      </c>
      <c r="AV181" s="76" t="n">
        <v>0</v>
      </c>
      <c r="AW181" s="59" t="n">
        <v>0</v>
      </c>
      <c r="AX181" s="76" t="n">
        <v>18</v>
      </c>
      <c r="AY181" s="59" t="n">
        <v>1440</v>
      </c>
      <c r="AZ181" s="59" t="n">
        <v>0</v>
      </c>
      <c r="BB181" s="77" t="n">
        <v>965</v>
      </c>
      <c r="BC181" s="77" t="n">
        <v>964</v>
      </c>
      <c r="BD181" s="77" t="n">
        <v>1010</v>
      </c>
      <c r="BE181" s="77" t="n">
        <f aca="false">BC181-BB181</f>
        <v>-1</v>
      </c>
      <c r="BF181" s="77" t="n">
        <f aca="false">AQ181</f>
        <v>8674.14347656743</v>
      </c>
      <c r="BG181" s="139" t="n">
        <f aca="false">BD181/24</f>
        <v>42.0833333333333</v>
      </c>
      <c r="BH181" s="79" t="n">
        <v>0.131</v>
      </c>
      <c r="BI181" s="80" t="n">
        <v>0.099</v>
      </c>
      <c r="BJ181" s="82" t="n">
        <v>23.61</v>
      </c>
      <c r="BK181" s="82" t="n">
        <v>20.89</v>
      </c>
      <c r="BL181" s="82" t="n">
        <v>17.6</v>
      </c>
      <c r="BM181" s="82" t="n">
        <v>50.15</v>
      </c>
      <c r="BN181" s="157" t="n">
        <v>0.9366</v>
      </c>
      <c r="BO181" s="82" t="n">
        <v>88.14</v>
      </c>
      <c r="BP181" s="81" t="n">
        <v>87.32</v>
      </c>
      <c r="BQ181" s="78" t="n">
        <f aca="false">BH181+BI181</f>
        <v>0.23</v>
      </c>
      <c r="BR181" s="77" t="n">
        <v>11495</v>
      </c>
      <c r="BS181" s="77" t="n">
        <v>11708</v>
      </c>
      <c r="BT181" s="78" t="n">
        <v>5.35</v>
      </c>
    </row>
    <row r="182" customFormat="false" ht="13.8" hidden="false" customHeight="false" outlineLevel="0" collapsed="false">
      <c r="A182" s="54"/>
      <c r="B182" s="55" t="n">
        <v>43642</v>
      </c>
      <c r="C182" s="56" t="n">
        <v>93.7</v>
      </c>
      <c r="D182" s="57" t="n">
        <v>0.575</v>
      </c>
      <c r="E182" s="58" t="n">
        <v>81</v>
      </c>
      <c r="F182" s="59" t="n">
        <v>106</v>
      </c>
      <c r="G182" s="59" t="n">
        <v>82</v>
      </c>
      <c r="H182" s="60" t="n">
        <v>14</v>
      </c>
      <c r="I182" s="60" t="n">
        <v>2</v>
      </c>
      <c r="J182" s="60" t="n">
        <v>24</v>
      </c>
      <c r="K182" s="60" t="n">
        <v>0</v>
      </c>
      <c r="L182" s="61" t="n">
        <v>9</v>
      </c>
      <c r="M182" s="61" t="n">
        <v>8</v>
      </c>
      <c r="N182" s="61" t="n">
        <v>0</v>
      </c>
      <c r="O182" s="61" t="n">
        <v>0</v>
      </c>
      <c r="P182" s="61" t="n">
        <v>0</v>
      </c>
      <c r="Q182" s="61" t="n">
        <v>0</v>
      </c>
      <c r="R182" s="61" t="n">
        <v>3358</v>
      </c>
      <c r="S182" s="62" t="n">
        <v>3106</v>
      </c>
      <c r="T182" s="62" t="n">
        <v>2277</v>
      </c>
      <c r="U182" s="63" t="n">
        <v>2231</v>
      </c>
      <c r="V182" s="63" t="n">
        <v>2308</v>
      </c>
      <c r="W182" s="60" t="n">
        <v>40</v>
      </c>
      <c r="X182" s="60" t="n">
        <v>0</v>
      </c>
      <c r="Y182" s="60" t="n">
        <v>41</v>
      </c>
      <c r="Z182" s="60" t="n">
        <v>0</v>
      </c>
      <c r="AA182" s="60" t="n">
        <v>60</v>
      </c>
      <c r="AB182" s="59" t="n">
        <v>0</v>
      </c>
      <c r="AC182" s="59" t="n">
        <f aca="false">(V182-U182)+AZ182</f>
        <v>77</v>
      </c>
      <c r="AD182" s="65" t="n">
        <f aca="false">U182-T182</f>
        <v>-46</v>
      </c>
      <c r="AE182" s="59" t="n">
        <v>123</v>
      </c>
      <c r="AF182" s="66" t="n">
        <f aca="false">IF(AE182&gt;0, V182/(AE182*24),"no data")</f>
        <v>0.781842818428184</v>
      </c>
      <c r="AG182" s="67" t="n">
        <f aca="false">IF(R182&gt;0,R182/24,"no data")</f>
        <v>139.916666666667</v>
      </c>
      <c r="AH182" s="66" t="n">
        <f aca="false">IF(U182&gt;0,(U182/R182),"no data")</f>
        <v>0.664383561643836</v>
      </c>
      <c r="AI182" s="68" t="n">
        <f aca="false">(1440-((W182*X182)+(Y182*Z182)+(AA182*AB182))/(W182+Y182+AA182))/1440</f>
        <v>1</v>
      </c>
      <c r="AJ182" s="69" t="n">
        <f aca="false">IF(U182&gt;0,(1440-((X182*W182+AT182*AU182)+(Z182*Y182+AV182*AW182)+(AA182*AB182+AX182*AY182))/(W182+Y182+AA182))/1440,"no data")</f>
        <v>0.796985815602837</v>
      </c>
      <c r="AK182" s="91" t="n">
        <v>7.071</v>
      </c>
      <c r="AL182" s="96" t="n">
        <v>135.4</v>
      </c>
      <c r="AM182" s="81" t="n">
        <f aca="false">AK182*AL182</f>
        <v>957.4134</v>
      </c>
      <c r="AN182" s="91" t="n">
        <v>18.863</v>
      </c>
      <c r="AO182" s="166" t="n">
        <v>1001.007</v>
      </c>
      <c r="AP182" s="58" t="n">
        <f aca="false">AN182*AO182</f>
        <v>18881.995041</v>
      </c>
      <c r="AQ182" s="166" t="n">
        <f aca="false">IF(U182&gt;0,((((AK182*AL182)+(AN182*AO182))/(U182*1000))*1000000),"no data")</f>
        <v>8892.60799686239</v>
      </c>
      <c r="AR182" s="168" t="n">
        <f aca="false">S182/24</f>
        <v>129.416666666667</v>
      </c>
      <c r="AS182" s="34"/>
      <c r="AT182" s="59" t="n">
        <v>18</v>
      </c>
      <c r="AU182" s="76" t="n">
        <v>50</v>
      </c>
      <c r="AV182" s="76" t="n">
        <v>0</v>
      </c>
      <c r="AW182" s="59" t="n">
        <v>0</v>
      </c>
      <c r="AX182" s="76" t="n">
        <v>28</v>
      </c>
      <c r="AY182" s="59" t="n">
        <v>1440</v>
      </c>
      <c r="AZ182" s="59" t="n">
        <v>0</v>
      </c>
      <c r="BB182" s="77" t="n">
        <v>576</v>
      </c>
      <c r="BC182" s="77" t="n">
        <v>963</v>
      </c>
      <c r="BD182" s="77" t="n">
        <v>769</v>
      </c>
      <c r="BE182" s="77" t="n">
        <f aca="false">BC182-BB182</f>
        <v>387</v>
      </c>
      <c r="BF182" s="77" t="n">
        <f aca="false">AQ182</f>
        <v>8892.60799686239</v>
      </c>
      <c r="BG182" s="139" t="n">
        <f aca="false">BD182/24</f>
        <v>32.0416666666667</v>
      </c>
      <c r="BH182" s="79" t="n">
        <v>0</v>
      </c>
      <c r="BI182" s="80" t="n">
        <v>0</v>
      </c>
      <c r="BJ182" s="82" t="n">
        <v>14.23</v>
      </c>
      <c r="BK182" s="82" t="n">
        <v>20.76</v>
      </c>
      <c r="BL182" s="82" t="n">
        <v>17.38</v>
      </c>
      <c r="BM182" s="82" t="n">
        <v>50.14</v>
      </c>
      <c r="BN182" s="83" t="n">
        <v>0.9366</v>
      </c>
      <c r="BO182" s="82" t="n">
        <v>87.99</v>
      </c>
      <c r="BP182" s="81" t="n">
        <v>87.25</v>
      </c>
      <c r="BQ182" s="78" t="n">
        <f aca="false">BH182+BI182</f>
        <v>0</v>
      </c>
      <c r="BR182" s="77" t="n">
        <v>11455</v>
      </c>
      <c r="BS182" s="77" t="n">
        <v>11617</v>
      </c>
      <c r="BT182" s="78" t="n">
        <v>0</v>
      </c>
    </row>
    <row r="183" customFormat="false" ht="13.8" hidden="false" customHeight="false" outlineLevel="0" collapsed="false">
      <c r="A183" s="54"/>
      <c r="B183" s="55" t="n">
        <v>43643</v>
      </c>
      <c r="C183" s="56" t="n">
        <v>91</v>
      </c>
      <c r="D183" s="57" t="n">
        <v>0.601</v>
      </c>
      <c r="E183" s="58" t="n">
        <v>80</v>
      </c>
      <c r="F183" s="59" t="n">
        <v>100</v>
      </c>
      <c r="G183" s="59" t="n">
        <v>80</v>
      </c>
      <c r="H183" s="60" t="n">
        <v>15</v>
      </c>
      <c r="I183" s="60" t="n">
        <v>0</v>
      </c>
      <c r="J183" s="60" t="n">
        <v>24</v>
      </c>
      <c r="K183" s="60" t="n">
        <v>0</v>
      </c>
      <c r="L183" s="61" t="n">
        <v>8</v>
      </c>
      <c r="M183" s="61" t="n">
        <v>23</v>
      </c>
      <c r="N183" s="61" t="n">
        <v>0</v>
      </c>
      <c r="O183" s="61" t="n">
        <v>0</v>
      </c>
      <c r="P183" s="61" t="n">
        <v>0</v>
      </c>
      <c r="Q183" s="61" t="n">
        <v>0</v>
      </c>
      <c r="R183" s="61" t="n">
        <v>3485</v>
      </c>
      <c r="S183" s="62" t="n">
        <v>3182</v>
      </c>
      <c r="T183" s="62" t="n">
        <v>2313</v>
      </c>
      <c r="U183" s="63" t="n">
        <v>2281</v>
      </c>
      <c r="V183" s="63" t="n">
        <v>2360</v>
      </c>
      <c r="W183" s="60" t="n">
        <v>40</v>
      </c>
      <c r="X183" s="60" t="n">
        <v>0</v>
      </c>
      <c r="Y183" s="60" t="n">
        <v>40</v>
      </c>
      <c r="Z183" s="60" t="n">
        <v>0</v>
      </c>
      <c r="AA183" s="60" t="n">
        <v>60</v>
      </c>
      <c r="AB183" s="59" t="n">
        <v>0</v>
      </c>
      <c r="AC183" s="59" t="n">
        <f aca="false">(V183-U183)+AZ183</f>
        <v>79</v>
      </c>
      <c r="AD183" s="65" t="n">
        <f aca="false">U183-T183</f>
        <v>-32</v>
      </c>
      <c r="AE183" s="59" t="n">
        <v>122</v>
      </c>
      <c r="AF183" s="66" t="n">
        <f aca="false">IF(AE183&gt;0, V183/(AE183*24),"no data")</f>
        <v>0.806010928961749</v>
      </c>
      <c r="AG183" s="67" t="n">
        <f aca="false">IF(R183&gt;0,R183/24,"no data")</f>
        <v>145.208333333333</v>
      </c>
      <c r="AH183" s="66" t="n">
        <f aca="false">IF(U183&gt;0,(U183/R183),"no data")</f>
        <v>0.654519368723099</v>
      </c>
      <c r="AI183" s="68" t="n">
        <f aca="false">(1440-((W183*X183)+(Y183*Z183)+(AA183*AB183))/(W183+Y183+AA183))/1440</f>
        <v>1</v>
      </c>
      <c r="AJ183" s="69" t="n">
        <f aca="false">IF(U183&gt;0,(1440-((X183*W183+AT183*AU183)+(Z183*Y183+AV183*AW183)+(AA183*AB183+AX183*AY183))/(W183+Y183+AA183))/1440,"no data")</f>
        <v>0.802921626984127</v>
      </c>
      <c r="AK183" s="91" t="n">
        <v>7.34</v>
      </c>
      <c r="AL183" s="96" t="n">
        <v>139.55</v>
      </c>
      <c r="AM183" s="81" t="n">
        <f aca="false">AK183*AL183</f>
        <v>1024.297</v>
      </c>
      <c r="AN183" s="91" t="n">
        <v>19.305</v>
      </c>
      <c r="AO183" s="166" t="n">
        <v>999.27</v>
      </c>
      <c r="AP183" s="58" t="n">
        <f aca="false">AN183*AO183</f>
        <v>19290.90735</v>
      </c>
      <c r="AQ183" s="166" t="n">
        <f aca="false">IF(U183&gt;0,((((AK183*AL183)+(AN183*AO183))/(U183*1000))*1000000),"no data")</f>
        <v>8906.27108724244</v>
      </c>
      <c r="AR183" s="168" t="n">
        <f aca="false">S183/24</f>
        <v>132.583333333333</v>
      </c>
      <c r="AS183" s="34"/>
      <c r="AT183" s="59" t="n">
        <v>23</v>
      </c>
      <c r="AU183" s="76" t="n">
        <v>37</v>
      </c>
      <c r="AV183" s="76" t="n">
        <v>0</v>
      </c>
      <c r="AW183" s="59" t="n">
        <v>0</v>
      </c>
      <c r="AX183" s="76" t="n">
        <v>27</v>
      </c>
      <c r="AY183" s="59" t="n">
        <v>1440</v>
      </c>
      <c r="AZ183" s="59" t="n">
        <v>0</v>
      </c>
      <c r="BB183" s="77" t="n">
        <v>609</v>
      </c>
      <c r="BC183" s="77" t="n">
        <v>961</v>
      </c>
      <c r="BD183" s="77" t="n">
        <v>790</v>
      </c>
      <c r="BE183" s="77" t="n">
        <f aca="false">BC183-BB183</f>
        <v>352</v>
      </c>
      <c r="BF183" s="77" t="n">
        <f aca="false">AQ183</f>
        <v>8906.27108724244</v>
      </c>
      <c r="BG183" s="139" t="n">
        <f aca="false">BD183/24</f>
        <v>32.9166666666667</v>
      </c>
      <c r="BH183" s="79" t="n">
        <v>0</v>
      </c>
      <c r="BI183" s="80" t="n">
        <v>0</v>
      </c>
      <c r="BJ183" s="82" t="n">
        <v>15.08</v>
      </c>
      <c r="BK183" s="82" t="n">
        <v>20.8</v>
      </c>
      <c r="BL183" s="82" t="n">
        <v>17.51</v>
      </c>
      <c r="BM183" s="82" t="n">
        <v>50.09</v>
      </c>
      <c r="BN183" s="83" t="n">
        <v>0.9346</v>
      </c>
      <c r="BO183" s="82" t="n">
        <v>88.27</v>
      </c>
      <c r="BP183" s="81" t="n">
        <v>87.12</v>
      </c>
      <c r="BQ183" s="78" t="n">
        <f aca="false">BH183+BI183</f>
        <v>0</v>
      </c>
      <c r="BR183" s="77" t="n">
        <v>11513</v>
      </c>
      <c r="BS183" s="77" t="n">
        <v>11674</v>
      </c>
      <c r="BT183" s="78" t="n">
        <v>6.57</v>
      </c>
    </row>
    <row r="184" customFormat="false" ht="13.8" hidden="false" customHeight="false" outlineLevel="0" collapsed="false">
      <c r="A184" s="54"/>
      <c r="B184" s="55" t="n">
        <v>43644</v>
      </c>
      <c r="C184" s="56" t="n">
        <v>96.47</v>
      </c>
      <c r="D184" s="57" t="n">
        <v>0.5949</v>
      </c>
      <c r="E184" s="58" t="n">
        <v>84.66</v>
      </c>
      <c r="F184" s="59" t="n">
        <v>107</v>
      </c>
      <c r="G184" s="59" t="n">
        <v>87</v>
      </c>
      <c r="H184" s="60" t="n">
        <v>24</v>
      </c>
      <c r="I184" s="60" t="n">
        <v>0</v>
      </c>
      <c r="J184" s="60" t="n">
        <v>24</v>
      </c>
      <c r="K184" s="60" t="n">
        <v>0</v>
      </c>
      <c r="L184" s="61" t="n">
        <v>0</v>
      </c>
      <c r="M184" s="61" t="n">
        <v>0</v>
      </c>
      <c r="N184" s="61" t="n">
        <v>0</v>
      </c>
      <c r="O184" s="61" t="n">
        <v>0</v>
      </c>
      <c r="P184" s="61" t="n">
        <v>0</v>
      </c>
      <c r="Q184" s="61" t="n">
        <v>0</v>
      </c>
      <c r="R184" s="61" t="n">
        <v>3432</v>
      </c>
      <c r="S184" s="62" t="n">
        <v>2863</v>
      </c>
      <c r="T184" s="62" t="n">
        <v>2863</v>
      </c>
      <c r="U184" s="63" t="n">
        <v>2794</v>
      </c>
      <c r="V184" s="63" t="n">
        <v>2880</v>
      </c>
      <c r="W184" s="60" t="n">
        <v>40</v>
      </c>
      <c r="X184" s="60" t="n">
        <v>0</v>
      </c>
      <c r="Y184" s="60" t="n">
        <v>39</v>
      </c>
      <c r="Z184" s="60" t="n">
        <v>0</v>
      </c>
      <c r="AA184" s="60" t="n">
        <v>60</v>
      </c>
      <c r="AB184" s="59" t="n">
        <v>0</v>
      </c>
      <c r="AC184" s="59" t="n">
        <f aca="false">(V184-U184)+AZ184</f>
        <v>86</v>
      </c>
      <c r="AD184" s="65" t="n">
        <f aca="false">U184-T184</f>
        <v>-69</v>
      </c>
      <c r="AE184" s="59" t="n">
        <v>124</v>
      </c>
      <c r="AF184" s="66" t="n">
        <f aca="false">IF(AE184&gt;0, V184/(AE184*24),"no data")</f>
        <v>0.967741935483871</v>
      </c>
      <c r="AG184" s="67" t="n">
        <f aca="false">IF(R184&gt;0,R184/24,"no data")</f>
        <v>143</v>
      </c>
      <c r="AH184" s="66" t="n">
        <f aca="false">IF(U184&gt;0,(U184/R184),"no data")</f>
        <v>0.814102564102564</v>
      </c>
      <c r="AI184" s="68" t="n">
        <f aca="false">(1440-((W184*X184)+(Y184*Z184)+(AA184*AB184))/(W184+Y184+AA184))/1440</f>
        <v>1</v>
      </c>
      <c r="AJ184" s="69" t="n">
        <f aca="false">IF(U184&gt;0,(1440-((X184*W184+AT184*AU184)+(Z184*Y184+AV184*AW184)+(AA184*AB184+AX184*AY184))/(W184+Y184+AA184))/1440,"no data")</f>
        <v>0.863309352517986</v>
      </c>
      <c r="AK184" s="91" t="n">
        <v>7.337</v>
      </c>
      <c r="AL184" s="96" t="n">
        <v>134.18</v>
      </c>
      <c r="AM184" s="81" t="n">
        <f aca="false">AK184*AL184</f>
        <v>984.47866</v>
      </c>
      <c r="AN184" s="91" t="n">
        <v>23.3833464</v>
      </c>
      <c r="AO184" s="166" t="n">
        <v>992.360593007338</v>
      </c>
      <c r="AP184" s="58" t="n">
        <f aca="false">AN184*AO184</f>
        <v>23204.7115</v>
      </c>
      <c r="AQ184" s="166" t="n">
        <f aca="false">IF(U184&gt;0,((((AK184*AL184)+(AN184*AO184))/(U184*1000))*1000000),"no data")</f>
        <v>8657.54837508948</v>
      </c>
      <c r="AR184" s="168" t="n">
        <f aca="false">S184/24</f>
        <v>119.291666666667</v>
      </c>
      <c r="AS184" s="34"/>
      <c r="AT184" s="59" t="n">
        <v>0</v>
      </c>
      <c r="AU184" s="76" t="n">
        <v>0</v>
      </c>
      <c r="AV184" s="76" t="n">
        <v>0</v>
      </c>
      <c r="AW184" s="59" t="n">
        <v>0</v>
      </c>
      <c r="AX184" s="76" t="n">
        <v>19</v>
      </c>
      <c r="AY184" s="59" t="n">
        <v>1440</v>
      </c>
      <c r="AZ184" s="59" t="n">
        <v>0</v>
      </c>
      <c r="BB184" s="77" t="n">
        <v>953</v>
      </c>
      <c r="BC184" s="77" t="n">
        <v>946</v>
      </c>
      <c r="BD184" s="77" t="n">
        <v>981</v>
      </c>
      <c r="BE184" s="77" t="n">
        <f aca="false">BC184-BB184</f>
        <v>-7</v>
      </c>
      <c r="BF184" s="77" t="n">
        <f aca="false">AQ184</f>
        <v>8657.54837508948</v>
      </c>
      <c r="BG184" s="139" t="n">
        <f aca="false">BD184/24</f>
        <v>40.875</v>
      </c>
      <c r="BH184" s="79" t="n">
        <v>0</v>
      </c>
      <c r="BI184" s="80" t="n">
        <v>0</v>
      </c>
      <c r="BJ184" s="82" t="n">
        <v>23.43</v>
      </c>
      <c r="BK184" s="82" t="n">
        <v>20.66</v>
      </c>
      <c r="BL184" s="82" t="n">
        <v>17.64</v>
      </c>
      <c r="BM184" s="82" t="n">
        <v>50.1</v>
      </c>
      <c r="BN184" s="83" t="n">
        <v>0.9366</v>
      </c>
      <c r="BO184" s="82" t="n">
        <v>88.35</v>
      </c>
      <c r="BP184" s="81" t="n">
        <v>87.19</v>
      </c>
      <c r="BQ184" s="78" t="n">
        <f aca="false">BH184+BI184</f>
        <v>0</v>
      </c>
      <c r="BR184" s="77" t="n">
        <v>11548</v>
      </c>
      <c r="BS184" s="77" t="n">
        <v>11820</v>
      </c>
      <c r="BT184" s="78" t="n">
        <v>3.42</v>
      </c>
    </row>
    <row r="185" customFormat="false" ht="13.8" hidden="false" customHeight="false" outlineLevel="0" collapsed="false">
      <c r="A185" s="54"/>
      <c r="B185" s="55" t="n">
        <v>43645</v>
      </c>
      <c r="C185" s="56" t="n">
        <v>96.86</v>
      </c>
      <c r="D185" s="57" t="n">
        <v>0.568</v>
      </c>
      <c r="E185" s="58" t="n">
        <v>82</v>
      </c>
      <c r="F185" s="59" t="n">
        <v>106.5</v>
      </c>
      <c r="G185" s="59" t="n">
        <v>84.7</v>
      </c>
      <c r="H185" s="60" t="n">
        <v>24</v>
      </c>
      <c r="I185" s="60" t="n">
        <v>0</v>
      </c>
      <c r="J185" s="60" t="n">
        <v>24</v>
      </c>
      <c r="K185" s="60" t="n">
        <v>0</v>
      </c>
      <c r="L185" s="61" t="n">
        <v>0</v>
      </c>
      <c r="M185" s="61" t="n">
        <v>0</v>
      </c>
      <c r="N185" s="61" t="n">
        <v>0</v>
      </c>
      <c r="O185" s="61" t="n">
        <v>0</v>
      </c>
      <c r="P185" s="61" t="n">
        <v>0</v>
      </c>
      <c r="Q185" s="61" t="n">
        <v>0</v>
      </c>
      <c r="R185" s="61" t="n">
        <v>3428</v>
      </c>
      <c r="S185" s="62" t="n">
        <v>2880</v>
      </c>
      <c r="T185" s="62" t="n">
        <v>2880</v>
      </c>
      <c r="U185" s="63" t="n">
        <v>2810</v>
      </c>
      <c r="V185" s="63" t="n">
        <v>2891</v>
      </c>
      <c r="W185" s="60" t="n">
        <v>40</v>
      </c>
      <c r="X185" s="60" t="n">
        <v>0</v>
      </c>
      <c r="Y185" s="60" t="n">
        <v>40</v>
      </c>
      <c r="Z185" s="60" t="n">
        <v>0</v>
      </c>
      <c r="AA185" s="60" t="n">
        <v>60</v>
      </c>
      <c r="AB185" s="59" t="n">
        <v>0</v>
      </c>
      <c r="AC185" s="59" t="n">
        <f aca="false">(V185-U185)+AZ185</f>
        <v>81</v>
      </c>
      <c r="AD185" s="65" t="n">
        <f aca="false">U185-T185</f>
        <v>-70</v>
      </c>
      <c r="AE185" s="59" t="n">
        <v>124</v>
      </c>
      <c r="AF185" s="66" t="n">
        <f aca="false">IF(AE185&gt;0, V185/(AE185*24),"no data")</f>
        <v>0.971438172043011</v>
      </c>
      <c r="AG185" s="67" t="n">
        <f aca="false">IF(R185&gt;0,R185/24,"no data")</f>
        <v>142.833333333333</v>
      </c>
      <c r="AH185" s="66" t="n">
        <f aca="false">IF(U185&gt;0,(U185/R185),"no data")</f>
        <v>0.819719953325554</v>
      </c>
      <c r="AI185" s="68" t="n">
        <f aca="false">(1440-((W185*X185)+(Y185*Z185)+(AA185*AB185))/(W185+Y185+AA185))/1440</f>
        <v>1</v>
      </c>
      <c r="AJ185" s="69" t="n">
        <f aca="false">IF(U185&gt;0,(1440-((X185*W185+AT185*AU185)+(Z185*Y185+AV185*AW185)+(AA185*AB185+AX185*AY185))/(W185+Y185+AA185))/1440,"no data")</f>
        <v>0.864285714285714</v>
      </c>
      <c r="AK185" s="91" t="n">
        <v>7.342</v>
      </c>
      <c r="AL185" s="96" t="n">
        <v>133.64</v>
      </c>
      <c r="AM185" s="81" t="n">
        <f aca="false">AK185*AL185</f>
        <v>981.18488</v>
      </c>
      <c r="AN185" s="91" t="n">
        <v>23.3734442</v>
      </c>
      <c r="AO185" s="166" t="n">
        <v>995.52037350148</v>
      </c>
      <c r="AP185" s="58" t="n">
        <f aca="false">AN185*AO185</f>
        <v>23268.7399</v>
      </c>
      <c r="AQ185" s="166" t="n">
        <f aca="false">IF(U185&gt;0,((((AK185*AL185)+(AN185*AO185))/(U185*1000))*1000000),"no data")</f>
        <v>8629.86646975089</v>
      </c>
      <c r="AR185" s="168" t="n">
        <f aca="false">S185/24</f>
        <v>120</v>
      </c>
      <c r="AS185" s="34"/>
      <c r="AT185" s="59" t="n">
        <v>0</v>
      </c>
      <c r="AU185" s="76" t="n">
        <v>0</v>
      </c>
      <c r="AV185" s="76" t="n">
        <v>0</v>
      </c>
      <c r="AW185" s="59" t="n">
        <v>0</v>
      </c>
      <c r="AX185" s="76" t="n">
        <v>19</v>
      </c>
      <c r="AY185" s="59" t="n">
        <v>1440</v>
      </c>
      <c r="AZ185" s="59" t="n">
        <v>0</v>
      </c>
      <c r="BB185" s="77" t="n">
        <v>957</v>
      </c>
      <c r="BC185" s="77" t="n">
        <v>949</v>
      </c>
      <c r="BD185" s="77" t="n">
        <v>985</v>
      </c>
      <c r="BE185" s="77" t="n">
        <f aca="false">BC185-BB185</f>
        <v>-8</v>
      </c>
      <c r="BF185" s="77" t="n">
        <f aca="false">AQ185</f>
        <v>8629.86646975089</v>
      </c>
      <c r="BG185" s="139" t="n">
        <f aca="false">BD185/24</f>
        <v>41.0416666666667</v>
      </c>
      <c r="BH185" s="79" t="n">
        <v>0</v>
      </c>
      <c r="BI185" s="80" t="n">
        <v>0</v>
      </c>
      <c r="BJ185" s="82" t="n">
        <v>23.36</v>
      </c>
      <c r="BK185" s="82" t="n">
        <v>20.6</v>
      </c>
      <c r="BL185" s="82" t="n">
        <v>17.52</v>
      </c>
      <c r="BM185" s="82" t="n">
        <v>50.13</v>
      </c>
      <c r="BN185" s="83" t="n">
        <v>0.9368</v>
      </c>
      <c r="BO185" s="82" t="n">
        <v>88.18</v>
      </c>
      <c r="BP185" s="81" t="n">
        <v>87.15</v>
      </c>
      <c r="BQ185" s="78" t="n">
        <f aca="false">BH185+BI185</f>
        <v>0</v>
      </c>
      <c r="BR185" s="77" t="n">
        <v>11463</v>
      </c>
      <c r="BS185" s="77" t="n">
        <v>11729</v>
      </c>
      <c r="BT185" s="78" t="n">
        <v>0</v>
      </c>
    </row>
    <row r="186" customFormat="false" ht="13.8" hidden="false" customHeight="false" outlineLevel="0" collapsed="false">
      <c r="A186" s="54"/>
      <c r="B186" s="55" t="n">
        <v>43646</v>
      </c>
      <c r="C186" s="56" t="n">
        <v>95.5</v>
      </c>
      <c r="D186" s="57" t="n">
        <v>0.531</v>
      </c>
      <c r="E186" s="58" t="n">
        <v>80.5</v>
      </c>
      <c r="F186" s="59" t="n">
        <v>104</v>
      </c>
      <c r="G186" s="59" t="n">
        <v>85</v>
      </c>
      <c r="H186" s="60" t="n">
        <v>24</v>
      </c>
      <c r="I186" s="60" t="n">
        <v>0</v>
      </c>
      <c r="J186" s="60" t="n">
        <v>24</v>
      </c>
      <c r="K186" s="60" t="n">
        <v>0</v>
      </c>
      <c r="L186" s="61" t="n">
        <v>0</v>
      </c>
      <c r="M186" s="61" t="n">
        <v>0</v>
      </c>
      <c r="N186" s="61" t="n">
        <v>0</v>
      </c>
      <c r="O186" s="61" t="n">
        <v>0</v>
      </c>
      <c r="P186" s="61" t="n">
        <v>0</v>
      </c>
      <c r="Q186" s="61" t="n">
        <v>0</v>
      </c>
      <c r="R186" s="61" t="n">
        <v>3443</v>
      </c>
      <c r="S186" s="62" t="n">
        <v>2895</v>
      </c>
      <c r="T186" s="62" t="n">
        <v>2895</v>
      </c>
      <c r="U186" s="63" t="n">
        <v>2833</v>
      </c>
      <c r="V186" s="63" t="n">
        <v>2919</v>
      </c>
      <c r="W186" s="60" t="n">
        <v>40</v>
      </c>
      <c r="X186" s="60" t="n">
        <v>0</v>
      </c>
      <c r="Y186" s="60" t="n">
        <v>40</v>
      </c>
      <c r="Z186" s="60" t="n">
        <v>0</v>
      </c>
      <c r="AA186" s="60" t="n">
        <v>60</v>
      </c>
      <c r="AB186" s="59" t="n">
        <v>0</v>
      </c>
      <c r="AC186" s="59" t="n">
        <f aca="false">(V186-U186)+AZ186</f>
        <v>86</v>
      </c>
      <c r="AD186" s="65" t="n">
        <f aca="false">U186-T186</f>
        <v>-62</v>
      </c>
      <c r="AE186" s="59" t="n">
        <v>124</v>
      </c>
      <c r="AF186" s="66" t="n">
        <f aca="false">IF(AE186&gt;0, V186/(AE186*24),"no data")</f>
        <v>0.980846774193548</v>
      </c>
      <c r="AG186" s="67" t="n">
        <f aca="false">IF(R186&gt;0,R186/24,"no data")</f>
        <v>143.458333333333</v>
      </c>
      <c r="AH186" s="66" t="n">
        <f aca="false">IF(U186&gt;0,(U186/R186),"no data")</f>
        <v>0.822828928260238</v>
      </c>
      <c r="AI186" s="68" t="n">
        <f aca="false">(1440-((W186*X186)+(Y186*Z186)+(AA186*AB186))/(W186+Y186+AA186))/1440</f>
        <v>1</v>
      </c>
      <c r="AJ186" s="69" t="n">
        <f aca="false">IF(U186&gt;0,(1440-((X186*W186+AT186*AU186)+(Z186*Y186+AV186*AW186)+(AA186*AB186+AX186*AY186))/(W186+Y186+AA186))/1440,"no data")</f>
        <v>0.864285714285714</v>
      </c>
      <c r="AK186" s="91" t="n">
        <v>7.441</v>
      </c>
      <c r="AL186" s="96" t="n">
        <v>132.86</v>
      </c>
      <c r="AM186" s="81" t="n">
        <f aca="false">AK186*AL186</f>
        <v>988.61126</v>
      </c>
      <c r="AN186" s="91" t="n">
        <v>23.520117</v>
      </c>
      <c r="AO186" s="166" t="n">
        <v>997.46101603151</v>
      </c>
      <c r="AP186" s="58" t="n">
        <f aca="false">AN186*AO186</f>
        <v>23460.3998</v>
      </c>
      <c r="AQ186" s="166" t="n">
        <f aca="false">IF(U186&gt;0,((((AK186*AL186)+(AN186*AO186))/(U186*1000))*1000000),"no data")</f>
        <v>8630.07803035651</v>
      </c>
      <c r="AR186" s="168" t="n">
        <f aca="false">S186/24</f>
        <v>120.625</v>
      </c>
      <c r="AS186" s="34"/>
      <c r="AT186" s="59" t="n">
        <v>0</v>
      </c>
      <c r="AU186" s="76" t="n">
        <v>0</v>
      </c>
      <c r="AV186" s="76" t="n">
        <v>0</v>
      </c>
      <c r="AW186" s="59" t="n">
        <v>0</v>
      </c>
      <c r="AX186" s="76" t="n">
        <v>19</v>
      </c>
      <c r="AY186" s="59" t="n">
        <v>1440</v>
      </c>
      <c r="AZ186" s="59" t="n">
        <v>0</v>
      </c>
      <c r="BB186" s="77" t="n">
        <v>968</v>
      </c>
      <c r="BC186" s="77" t="n">
        <v>959</v>
      </c>
      <c r="BD186" s="77" t="n">
        <v>992</v>
      </c>
      <c r="BE186" s="77" t="n">
        <f aca="false">BC186-BB186</f>
        <v>-9</v>
      </c>
      <c r="BF186" s="77" t="n">
        <f aca="false">AQ186</f>
        <v>8630.07803035651</v>
      </c>
      <c r="BG186" s="139" t="n">
        <f aca="false">BD186/24</f>
        <v>41.3333333333333</v>
      </c>
      <c r="BH186" s="79" t="n">
        <v>0</v>
      </c>
      <c r="BI186" s="80" t="n">
        <v>0</v>
      </c>
      <c r="BJ186" s="82" t="n">
        <v>23.47</v>
      </c>
      <c r="BK186" s="82" t="n">
        <v>20.68</v>
      </c>
      <c r="BL186" s="82" t="n">
        <v>17.63</v>
      </c>
      <c r="BM186" s="82" t="n">
        <v>50.12</v>
      </c>
      <c r="BN186" s="83" t="n">
        <v>0.9371</v>
      </c>
      <c r="BO186" s="82" t="n">
        <v>88.1</v>
      </c>
      <c r="BP186" s="81" t="n">
        <v>87.1</v>
      </c>
      <c r="BQ186" s="78" t="n">
        <f aca="false">BH186+BI186</f>
        <v>0</v>
      </c>
      <c r="BR186" s="77" t="n">
        <v>11415</v>
      </c>
      <c r="BS186" s="77" t="n">
        <v>11681</v>
      </c>
      <c r="BT186" s="78" t="n">
        <v>4.3</v>
      </c>
    </row>
    <row r="187" customFormat="false" ht="13.8" hidden="false" customHeight="false" outlineLevel="0" collapsed="false">
      <c r="A187" s="54"/>
      <c r="B187" s="55" t="n">
        <v>43647</v>
      </c>
      <c r="C187" s="56" t="n">
        <v>99</v>
      </c>
      <c r="D187" s="57" t="n">
        <v>0.541</v>
      </c>
      <c r="E187" s="58" t="n">
        <v>83</v>
      </c>
      <c r="F187" s="59" t="n">
        <v>108</v>
      </c>
      <c r="G187" s="59" t="n">
        <v>90</v>
      </c>
      <c r="H187" s="60" t="n">
        <v>24</v>
      </c>
      <c r="I187" s="60" t="n">
        <v>0</v>
      </c>
      <c r="J187" s="60" t="n">
        <v>24</v>
      </c>
      <c r="K187" s="60" t="n">
        <v>0</v>
      </c>
      <c r="L187" s="61" t="n">
        <v>0</v>
      </c>
      <c r="M187" s="61" t="n">
        <v>0</v>
      </c>
      <c r="N187" s="61" t="n">
        <v>0</v>
      </c>
      <c r="O187" s="61" t="n">
        <v>0</v>
      </c>
      <c r="P187" s="61" t="n">
        <v>0</v>
      </c>
      <c r="Q187" s="61" t="n">
        <v>0</v>
      </c>
      <c r="R187" s="61" t="n">
        <v>3401</v>
      </c>
      <c r="S187" s="62" t="n">
        <v>2867</v>
      </c>
      <c r="T187" s="62" t="n">
        <v>2867</v>
      </c>
      <c r="U187" s="63" t="n">
        <v>2795</v>
      </c>
      <c r="V187" s="63" t="n">
        <v>2880</v>
      </c>
      <c r="W187" s="60" t="n">
        <v>40</v>
      </c>
      <c r="X187" s="60" t="n">
        <v>0</v>
      </c>
      <c r="Y187" s="60" t="n">
        <v>39</v>
      </c>
      <c r="Z187" s="60" t="n">
        <v>0</v>
      </c>
      <c r="AA187" s="60" t="n">
        <v>60</v>
      </c>
      <c r="AB187" s="59" t="n">
        <v>0</v>
      </c>
      <c r="AC187" s="59" t="n">
        <f aca="false">(V187-U187)+AZ187</f>
        <v>85</v>
      </c>
      <c r="AD187" s="65" t="n">
        <f aca="false">U187-T187</f>
        <v>-72</v>
      </c>
      <c r="AE187" s="59" t="n">
        <v>121</v>
      </c>
      <c r="AF187" s="66" t="n">
        <f aca="false">IF(AE187&gt;0, V187/(AE187*24),"no data")</f>
        <v>0.991735537190083</v>
      </c>
      <c r="AG187" s="67" t="n">
        <f aca="false">IF(R187&gt;0,R187/24,"no data")</f>
        <v>141.708333333333</v>
      </c>
      <c r="AH187" s="66" t="n">
        <f aca="false">IF(U187&gt;0,(U187/R187),"no data")</f>
        <v>0.821817112613937</v>
      </c>
      <c r="AI187" s="68" t="n">
        <f aca="false">(1440-((W187*X187)+(Y187*Z187)+(AA187*AB187))/(W187+Y187+AA187))/1440</f>
        <v>1</v>
      </c>
      <c r="AJ187" s="69" t="n">
        <f aca="false">IF(U187&gt;0,(1440-((X187*W187+AT187*AU187)+(Z187*Y187+AV187*AW187)+(AA187*AB187+AX187*AY187))/(W187+Y187+AA187))/1440,"no data")</f>
        <v>0.863309352517986</v>
      </c>
      <c r="AK187" s="70" t="n">
        <v>7.28</v>
      </c>
      <c r="AL187" s="166" t="n">
        <v>134.88</v>
      </c>
      <c r="AM187" s="81" t="n">
        <f aca="false">AK187*AL187</f>
        <v>981.9264</v>
      </c>
      <c r="AN187" s="70" t="n">
        <v>23.3108</v>
      </c>
      <c r="AO187" s="170" t="n">
        <v>997.305111793675</v>
      </c>
      <c r="AP187" s="58" t="n">
        <f aca="false">AN187*AO187</f>
        <v>23247.98</v>
      </c>
      <c r="AQ187" s="166" t="n">
        <f aca="false">IF(U187&gt;0,((((AK187*AL187)+(AN187*AO187))/(U187*1000))*1000000),"no data")</f>
        <v>8669.01838998211</v>
      </c>
      <c r="AR187" s="168" t="n">
        <f aca="false">S187/24</f>
        <v>119.458333333333</v>
      </c>
      <c r="AS187" s="34"/>
      <c r="AT187" s="59" t="n">
        <v>0</v>
      </c>
      <c r="AU187" s="76" t="n">
        <v>0</v>
      </c>
      <c r="AV187" s="76" t="n">
        <v>0</v>
      </c>
      <c r="AW187" s="59" t="n">
        <v>0</v>
      </c>
      <c r="AX187" s="76" t="n">
        <v>19</v>
      </c>
      <c r="AY187" s="59" t="n">
        <v>1440</v>
      </c>
      <c r="AZ187" s="59" t="n">
        <v>0</v>
      </c>
      <c r="BB187" s="77" t="n">
        <v>951</v>
      </c>
      <c r="BC187" s="77" t="n">
        <v>946</v>
      </c>
      <c r="BD187" s="77" t="n">
        <v>983</v>
      </c>
      <c r="BE187" s="77" t="n">
        <f aca="false">BC187-BB187</f>
        <v>-5</v>
      </c>
      <c r="BF187" s="77" t="n">
        <f aca="false">AQ187</f>
        <v>8669.01838998211</v>
      </c>
      <c r="BG187" s="139" t="n">
        <f aca="false">BD187/24</f>
        <v>40.9583333333333</v>
      </c>
      <c r="BH187" s="79" t="n">
        <v>0</v>
      </c>
      <c r="BI187" s="80" t="n">
        <v>0</v>
      </c>
      <c r="BJ187" s="82" t="n">
        <v>23.27</v>
      </c>
      <c r="BK187" s="82" t="n">
        <v>20.52</v>
      </c>
      <c r="BL187" s="82" t="n">
        <v>17.49</v>
      </c>
      <c r="BM187" s="82" t="n">
        <v>50.1</v>
      </c>
      <c r="BN187" s="83" t="n">
        <v>0.9365</v>
      </c>
      <c r="BO187" s="82" t="n">
        <v>88.19</v>
      </c>
      <c r="BP187" s="81" t="n">
        <v>87.15</v>
      </c>
      <c r="BQ187" s="78" t="n">
        <f aca="false">BH187+BI187</f>
        <v>0</v>
      </c>
      <c r="BR187" s="77" t="n">
        <v>11477</v>
      </c>
      <c r="BS187" s="77" t="n">
        <v>11729</v>
      </c>
      <c r="BT187" s="78" t="n">
        <v>0.8</v>
      </c>
    </row>
    <row r="188" customFormat="false" ht="13.8" hidden="false" customHeight="false" outlineLevel="0" collapsed="false">
      <c r="A188" s="54" t="s">
        <v>111</v>
      </c>
      <c r="B188" s="55" t="n">
        <v>43648</v>
      </c>
      <c r="C188" s="103" t="n">
        <v>98</v>
      </c>
      <c r="D188" s="104" t="n">
        <v>0.55</v>
      </c>
      <c r="E188" s="105" t="n">
        <v>82</v>
      </c>
      <c r="F188" s="106" t="n">
        <v>108</v>
      </c>
      <c r="G188" s="106" t="n">
        <v>86</v>
      </c>
      <c r="H188" s="107" t="n">
        <v>24</v>
      </c>
      <c r="I188" s="107" t="n">
        <v>0</v>
      </c>
      <c r="J188" s="107" t="n">
        <v>24</v>
      </c>
      <c r="K188" s="107" t="n">
        <v>0</v>
      </c>
      <c r="L188" s="108" t="n">
        <v>0</v>
      </c>
      <c r="M188" s="108" t="n">
        <v>0</v>
      </c>
      <c r="N188" s="108" t="n">
        <v>0</v>
      </c>
      <c r="O188" s="108" t="n">
        <v>0</v>
      </c>
      <c r="P188" s="108" t="n">
        <v>0</v>
      </c>
      <c r="Q188" s="108" t="n">
        <v>0</v>
      </c>
      <c r="R188" s="109" t="n">
        <v>3418</v>
      </c>
      <c r="S188" s="110" t="n">
        <v>2874</v>
      </c>
      <c r="T188" s="110" t="n">
        <v>2874</v>
      </c>
      <c r="U188" s="111" t="n">
        <v>2813</v>
      </c>
      <c r="V188" s="111" t="n">
        <v>2900</v>
      </c>
      <c r="W188" s="106" t="n">
        <v>40</v>
      </c>
      <c r="X188" s="106" t="n">
        <v>0</v>
      </c>
      <c r="Y188" s="106" t="n">
        <v>40</v>
      </c>
      <c r="Z188" s="106" t="n">
        <v>0</v>
      </c>
      <c r="AA188" s="106" t="n">
        <v>60</v>
      </c>
      <c r="AB188" s="106" t="n">
        <v>0</v>
      </c>
      <c r="AC188" s="106" t="n">
        <f aca="false">(V188-U188)+AZ188</f>
        <v>87</v>
      </c>
      <c r="AD188" s="113" t="n">
        <f aca="false">U188-T188</f>
        <v>-61</v>
      </c>
      <c r="AE188" s="106" t="n">
        <v>123</v>
      </c>
      <c r="AF188" s="114" t="n">
        <f aca="false">IF(AE188&gt;0, V188/(AE188*24),"no data")</f>
        <v>0.982384823848238</v>
      </c>
      <c r="AG188" s="115" t="n">
        <f aca="false">IF(R188&gt;0,R188/24,"no data")</f>
        <v>142.416666666667</v>
      </c>
      <c r="AH188" s="114" t="n">
        <f aca="false">IF(U188&gt;0,(U188/R188),"no data")</f>
        <v>0.822995904037449</v>
      </c>
      <c r="AI188" s="116" t="n">
        <f aca="false">(1440-((W188*X188)+(Y188*Z188)+(AA188*AB188))/(W188+Y188+AA188))/1440</f>
        <v>1</v>
      </c>
      <c r="AJ188" s="117" t="n">
        <f aca="false">IF(U188&gt;0,(1440-((X188*W188+AT188*AU188)+(Z188*Y188+AV188*AW188)+(AA188*AB188+AX188*AY188))/(W188+Y188+AA188))/1440,"no data")</f>
        <v>0.864285714285714</v>
      </c>
      <c r="AK188" s="91" t="n">
        <v>7.29</v>
      </c>
      <c r="AL188" s="166" t="n">
        <v>136.1</v>
      </c>
      <c r="AM188" s="105" t="n">
        <f aca="false">AK188*AL188</f>
        <v>992.169</v>
      </c>
      <c r="AN188" s="118" t="n">
        <v>23.38254</v>
      </c>
      <c r="AO188" s="118" t="n">
        <v>998.924411120434</v>
      </c>
      <c r="AP188" s="121" t="n">
        <f aca="false">AN188*AO188</f>
        <v>23357.39</v>
      </c>
      <c r="AQ188" s="122" t="n">
        <f aca="false">IF(U188&gt;0,((((AK188*AL188)+(AN188*AO188))/(U188*1000))*1000000),"no data")</f>
        <v>8656.08211873445</v>
      </c>
      <c r="AR188" s="123" t="n">
        <f aca="false">S188/24</f>
        <v>119.75</v>
      </c>
      <c r="AS188" s="34"/>
      <c r="AT188" s="124" t="n">
        <v>0</v>
      </c>
      <c r="AU188" s="106" t="n">
        <v>0</v>
      </c>
      <c r="AV188" s="125" t="n">
        <v>0</v>
      </c>
      <c r="AW188" s="125" t="n">
        <v>0</v>
      </c>
      <c r="AX188" s="106" t="n">
        <v>19</v>
      </c>
      <c r="AY188" s="125" t="n">
        <v>1440</v>
      </c>
      <c r="AZ188" s="106" t="n">
        <v>0</v>
      </c>
      <c r="BB188" s="106" t="n">
        <v>959</v>
      </c>
      <c r="BC188" s="106" t="n">
        <v>954</v>
      </c>
      <c r="BD188" s="106" t="n">
        <v>987</v>
      </c>
      <c r="BE188" s="126" t="n">
        <f aca="false">BC188-BB188</f>
        <v>-5</v>
      </c>
      <c r="BF188" s="127" t="n">
        <f aca="false">AQ188</f>
        <v>8656.08211873445</v>
      </c>
      <c r="BG188" s="128" t="n">
        <f aca="false">BD188/24</f>
        <v>41.125</v>
      </c>
      <c r="BH188" s="129" t="n">
        <v>0</v>
      </c>
      <c r="BI188" s="130" t="n">
        <v>0</v>
      </c>
      <c r="BJ188" s="126" t="n">
        <v>23.3</v>
      </c>
      <c r="BK188" s="126" t="n">
        <v>20.62</v>
      </c>
      <c r="BL188" s="126" t="n">
        <v>17.44</v>
      </c>
      <c r="BM188" s="128" t="n">
        <v>50.13</v>
      </c>
      <c r="BN188" s="131" t="n">
        <v>0.9359</v>
      </c>
      <c r="BO188" s="128" t="n">
        <v>88.06</v>
      </c>
      <c r="BP188" s="128" t="n">
        <v>87.18</v>
      </c>
      <c r="BQ188" s="128" t="n">
        <f aca="false">BH188+BI188</f>
        <v>0</v>
      </c>
      <c r="BR188" s="126" t="n">
        <v>11426</v>
      </c>
      <c r="BS188" s="126" t="n">
        <v>11682</v>
      </c>
      <c r="BT188" s="128" t="n">
        <v>0.5</v>
      </c>
    </row>
    <row r="189" customFormat="false" ht="13.8" hidden="false" customHeight="false" outlineLevel="0" collapsed="false">
      <c r="A189" s="54"/>
      <c r="B189" s="55" t="n">
        <v>43649</v>
      </c>
      <c r="C189" s="103" t="n">
        <v>99.2</v>
      </c>
      <c r="D189" s="132" t="n">
        <v>0.521</v>
      </c>
      <c r="E189" s="105" t="n">
        <v>81.9</v>
      </c>
      <c r="F189" s="106" t="n">
        <v>110</v>
      </c>
      <c r="G189" s="106" t="n">
        <v>86</v>
      </c>
      <c r="H189" s="107" t="n">
        <v>24</v>
      </c>
      <c r="I189" s="107" t="n">
        <v>0</v>
      </c>
      <c r="J189" s="107" t="n">
        <v>24</v>
      </c>
      <c r="K189" s="107" t="n">
        <v>0</v>
      </c>
      <c r="L189" s="108" t="n">
        <v>0</v>
      </c>
      <c r="M189" s="108" t="n">
        <v>0</v>
      </c>
      <c r="N189" s="108" t="n">
        <v>0</v>
      </c>
      <c r="O189" s="108" t="n">
        <v>0</v>
      </c>
      <c r="P189" s="108" t="n">
        <v>0</v>
      </c>
      <c r="Q189" s="108" t="n">
        <v>0</v>
      </c>
      <c r="R189" s="109" t="n">
        <v>3407</v>
      </c>
      <c r="S189" s="110" t="n">
        <v>2873</v>
      </c>
      <c r="T189" s="110" t="n">
        <v>2873</v>
      </c>
      <c r="U189" s="111" t="n">
        <v>2806</v>
      </c>
      <c r="V189" s="111" t="n">
        <v>2893</v>
      </c>
      <c r="W189" s="106" t="n">
        <v>40</v>
      </c>
      <c r="X189" s="106" t="n">
        <v>0</v>
      </c>
      <c r="Y189" s="106" t="n">
        <v>40</v>
      </c>
      <c r="Z189" s="106" t="n">
        <v>0</v>
      </c>
      <c r="AA189" s="106" t="n">
        <v>60</v>
      </c>
      <c r="AB189" s="106" t="n">
        <v>0</v>
      </c>
      <c r="AC189" s="106" t="n">
        <f aca="false">(V189-U189)+AZ189</f>
        <v>87</v>
      </c>
      <c r="AD189" s="113" t="n">
        <f aca="false">U189-T189</f>
        <v>-67</v>
      </c>
      <c r="AE189" s="106" t="n">
        <v>124</v>
      </c>
      <c r="AF189" s="114" t="n">
        <f aca="false">IF(AE189&gt;0, V189/(AE189*24),"no data")</f>
        <v>0.972110215053763</v>
      </c>
      <c r="AG189" s="115" t="n">
        <f aca="false">IF(R189&gt;0,R189/24,"no data")</f>
        <v>141.958333333333</v>
      </c>
      <c r="AH189" s="114" t="n">
        <f aca="false">IF(U189&gt;0,(U189/R189),"no data")</f>
        <v>0.823598473730555</v>
      </c>
      <c r="AI189" s="116" t="n">
        <f aca="false">(1440-((W189*X189)+(Y189*Z189)+(AA189*AB189))/(W189+Y189+AA189))/1440</f>
        <v>1</v>
      </c>
      <c r="AJ189" s="117" t="n">
        <f aca="false">IF(U189&gt;0,(1440-((X189*W189+AT189*AU189)+(Z189*Y189+AV189*AW189)+(AA189*AB189+AX189*AY189))/(W189+Y189+AA189))/1440,"no data")</f>
        <v>0.864285714285714</v>
      </c>
      <c r="AK189" s="91" t="n">
        <v>7.18</v>
      </c>
      <c r="AL189" s="96" t="n">
        <v>135.92</v>
      </c>
      <c r="AM189" s="105" t="n">
        <f aca="false">AK189*AL189</f>
        <v>975.9056</v>
      </c>
      <c r="AN189" s="118" t="n">
        <v>23.35754</v>
      </c>
      <c r="AO189" s="118" t="n">
        <v>999.415178139479</v>
      </c>
      <c r="AP189" s="121" t="n">
        <f aca="false">AN189*AO189</f>
        <v>23343.88</v>
      </c>
      <c r="AQ189" s="122" t="n">
        <f aca="false">IF(U189&gt;0,((((AK189*AL189)+(AN189*AO189))/(U189*1000))*1000000),"no data")</f>
        <v>8667.06543121882</v>
      </c>
      <c r="AR189" s="123" t="n">
        <f aca="false">S189/24</f>
        <v>119.708333333333</v>
      </c>
      <c r="AS189" s="34"/>
      <c r="AT189" s="124" t="n">
        <v>0</v>
      </c>
      <c r="AU189" s="106" t="n">
        <v>0</v>
      </c>
      <c r="AV189" s="125" t="n">
        <v>0</v>
      </c>
      <c r="AW189" s="125" t="n">
        <v>0</v>
      </c>
      <c r="AX189" s="106" t="n">
        <v>19</v>
      </c>
      <c r="AY189" s="125" t="n">
        <v>1440</v>
      </c>
      <c r="AZ189" s="106" t="n">
        <v>0</v>
      </c>
      <c r="BB189" s="106" t="n">
        <v>957</v>
      </c>
      <c r="BC189" s="106" t="n">
        <v>951</v>
      </c>
      <c r="BD189" s="106" t="n">
        <v>985</v>
      </c>
      <c r="BE189" s="126" t="n">
        <f aca="false">BC189-BB189</f>
        <v>-6</v>
      </c>
      <c r="BF189" s="127" t="n">
        <f aca="false">AQ189</f>
        <v>8667.06543121882</v>
      </c>
      <c r="BG189" s="128" t="n">
        <f aca="false">BD189/24</f>
        <v>41.0416666666667</v>
      </c>
      <c r="BH189" s="129" t="n">
        <v>0</v>
      </c>
      <c r="BI189" s="130" t="n">
        <v>0</v>
      </c>
      <c r="BJ189" s="126" t="n">
        <v>23.29</v>
      </c>
      <c r="BK189" s="126" t="n">
        <v>20.58</v>
      </c>
      <c r="BL189" s="126" t="n">
        <v>17.34</v>
      </c>
      <c r="BM189" s="126" t="n">
        <v>50.15</v>
      </c>
      <c r="BN189" s="131" t="n">
        <v>0.9361</v>
      </c>
      <c r="BO189" s="128" t="n">
        <v>88.1</v>
      </c>
      <c r="BP189" s="128" t="n">
        <v>87.15</v>
      </c>
      <c r="BQ189" s="128" t="n">
        <f aca="false">BH189+BI189</f>
        <v>0</v>
      </c>
      <c r="BR189" s="126" t="n">
        <v>11437</v>
      </c>
      <c r="BS189" s="126" t="n">
        <v>11686</v>
      </c>
      <c r="BT189" s="128" t="n">
        <v>3.25</v>
      </c>
    </row>
    <row r="190" customFormat="false" ht="13.8" hidden="false" customHeight="false" outlineLevel="0" collapsed="false">
      <c r="A190" s="54"/>
      <c r="B190" s="55" t="n">
        <v>43650</v>
      </c>
      <c r="C190" s="103" t="n">
        <v>99.5</v>
      </c>
      <c r="D190" s="132" t="n">
        <v>0.513</v>
      </c>
      <c r="E190" s="105" t="n">
        <v>81.7</v>
      </c>
      <c r="F190" s="106" t="n">
        <v>110</v>
      </c>
      <c r="G190" s="106" t="n">
        <v>88</v>
      </c>
      <c r="H190" s="107" t="n">
        <v>23</v>
      </c>
      <c r="I190" s="107" t="n">
        <v>3</v>
      </c>
      <c r="J190" s="107" t="n">
        <v>24</v>
      </c>
      <c r="K190" s="107" t="n">
        <v>0</v>
      </c>
      <c r="L190" s="108" t="n">
        <v>0</v>
      </c>
      <c r="M190" s="108" t="n">
        <v>42</v>
      </c>
      <c r="N190" s="108" t="n">
        <v>0</v>
      </c>
      <c r="O190" s="108" t="n">
        <v>0</v>
      </c>
      <c r="P190" s="108" t="n">
        <v>0</v>
      </c>
      <c r="Q190" s="108" t="n">
        <v>0</v>
      </c>
      <c r="R190" s="109" t="n">
        <v>3404</v>
      </c>
      <c r="S190" s="110" t="n">
        <v>2821</v>
      </c>
      <c r="T190" s="110" t="n">
        <v>2821</v>
      </c>
      <c r="U190" s="111" t="n">
        <v>2759</v>
      </c>
      <c r="V190" s="111" t="n">
        <v>2849</v>
      </c>
      <c r="W190" s="106" t="n">
        <v>40</v>
      </c>
      <c r="X190" s="106" t="n">
        <v>0</v>
      </c>
      <c r="Y190" s="106" t="n">
        <v>40</v>
      </c>
      <c r="Z190" s="106" t="n">
        <v>0</v>
      </c>
      <c r="AA190" s="106" t="n">
        <v>60</v>
      </c>
      <c r="AB190" s="106" t="n">
        <v>0</v>
      </c>
      <c r="AC190" s="106" t="n">
        <f aca="false">(V190-U190)+AZ190</f>
        <v>90</v>
      </c>
      <c r="AD190" s="113" t="n">
        <f aca="false">U190-T190</f>
        <v>-62</v>
      </c>
      <c r="AE190" s="106" t="n">
        <v>122</v>
      </c>
      <c r="AF190" s="114" t="n">
        <f aca="false">IF(AE190&gt;0, V190/(AE190*24),"no data")</f>
        <v>0.97301912568306</v>
      </c>
      <c r="AG190" s="115" t="n">
        <f aca="false">IF(R190&gt;0,R190/24,"no data")</f>
        <v>141.833333333333</v>
      </c>
      <c r="AH190" s="114" t="n">
        <f aca="false">IF(U190&gt;0,(U190/R190),"no data")</f>
        <v>0.810517038777908</v>
      </c>
      <c r="AI190" s="116" t="n">
        <f aca="false">(1440-((W190*X190)+(Y190*Z190)+(AA190*AB190))/(W190+Y190+AA190))/1440</f>
        <v>1</v>
      </c>
      <c r="AJ190" s="117" t="n">
        <f aca="false">IF(U190&gt;0,(1440-((X190*W190+AT190*AU190)+(Z190*Y190+AV190*AW190)+(AA190*AB190+AX190*AY190))/(W190+Y190+AA190))/1440,"no data")</f>
        <v>0.855952380952381</v>
      </c>
      <c r="AK190" s="91" t="n">
        <v>7.18</v>
      </c>
      <c r="AL190" s="96" t="n">
        <v>134.81</v>
      </c>
      <c r="AM190" s="105" t="n">
        <f aca="false">AK190*AL190</f>
        <v>967.9358</v>
      </c>
      <c r="AN190" s="118" t="n">
        <v>22.99691</v>
      </c>
      <c r="AO190" s="118" t="n">
        <v>997.874931893024</v>
      </c>
      <c r="AP190" s="121" t="n">
        <f aca="false">AN190*AO190</f>
        <v>22948.04</v>
      </c>
      <c r="AQ190" s="122" t="n">
        <f aca="false">IF(U190&gt;0,((((AK190*AL190)+(AN190*AO190))/(U190*1000))*1000000),"no data")</f>
        <v>8668.3493294672</v>
      </c>
      <c r="AR190" s="123" t="n">
        <f aca="false">S190/24</f>
        <v>117.541666666667</v>
      </c>
      <c r="AS190" s="34"/>
      <c r="AT190" s="133" t="n">
        <v>16</v>
      </c>
      <c r="AU190" s="106" t="n">
        <v>15</v>
      </c>
      <c r="AV190" s="125" t="n">
        <v>0</v>
      </c>
      <c r="AW190" s="125" t="n">
        <v>0</v>
      </c>
      <c r="AX190" s="106" t="n">
        <v>20</v>
      </c>
      <c r="AY190" s="125" t="n">
        <v>1440</v>
      </c>
      <c r="AZ190" s="106" t="n">
        <v>0</v>
      </c>
      <c r="BB190" s="106" t="n">
        <v>924</v>
      </c>
      <c r="BC190" s="106" t="n">
        <v>954</v>
      </c>
      <c r="BD190" s="106" t="n">
        <v>971</v>
      </c>
      <c r="BE190" s="126" t="n">
        <f aca="false">BC190-BB190</f>
        <v>30</v>
      </c>
      <c r="BF190" s="127" t="n">
        <f aca="false">AQ190</f>
        <v>8668.3493294672</v>
      </c>
      <c r="BG190" s="128" t="n">
        <f aca="false">BD190/24</f>
        <v>40.4583333333333</v>
      </c>
      <c r="BH190" s="129" t="n">
        <v>0</v>
      </c>
      <c r="BI190" s="130" t="n">
        <v>0</v>
      </c>
      <c r="BJ190" s="126" t="n">
        <v>22.55</v>
      </c>
      <c r="BK190" s="126" t="n">
        <v>20.6</v>
      </c>
      <c r="BL190" s="126" t="n">
        <v>17.28</v>
      </c>
      <c r="BM190" s="126" t="n">
        <v>50.17</v>
      </c>
      <c r="BN190" s="131" t="n">
        <v>0.9362</v>
      </c>
      <c r="BO190" s="128" t="n">
        <v>88.06</v>
      </c>
      <c r="BP190" s="128" t="n">
        <v>87.12</v>
      </c>
      <c r="BQ190" s="128" t="n">
        <f aca="false">BH190+BI190</f>
        <v>0</v>
      </c>
      <c r="BR190" s="126" t="n">
        <v>11452</v>
      </c>
      <c r="BS190" s="126" t="n">
        <v>11674</v>
      </c>
      <c r="BT190" s="128" t="n">
        <v>5.25</v>
      </c>
    </row>
    <row r="191" customFormat="false" ht="13.8" hidden="false" customHeight="false" outlineLevel="0" collapsed="false">
      <c r="A191" s="54"/>
      <c r="B191" s="55" t="n">
        <v>43651</v>
      </c>
      <c r="C191" s="103" t="n">
        <v>96.8</v>
      </c>
      <c r="D191" s="132" t="n">
        <v>0.598</v>
      </c>
      <c r="E191" s="105" t="n">
        <v>84.9</v>
      </c>
      <c r="F191" s="106" t="n">
        <v>107</v>
      </c>
      <c r="G191" s="106" t="n">
        <v>87</v>
      </c>
      <c r="H191" s="107" t="n">
        <v>16</v>
      </c>
      <c r="I191" s="107" t="n">
        <v>33</v>
      </c>
      <c r="J191" s="107" t="n">
        <v>24</v>
      </c>
      <c r="K191" s="107" t="n">
        <v>0</v>
      </c>
      <c r="L191" s="108" t="n">
        <v>7</v>
      </c>
      <c r="M191" s="108" t="n">
        <v>6</v>
      </c>
      <c r="N191" s="108" t="n">
        <v>0</v>
      </c>
      <c r="O191" s="108" t="n">
        <v>0</v>
      </c>
      <c r="P191" s="108" t="n">
        <v>0</v>
      </c>
      <c r="Q191" s="108" t="n">
        <v>0</v>
      </c>
      <c r="R191" s="109" t="n">
        <v>3429</v>
      </c>
      <c r="S191" s="110" t="n">
        <v>3032</v>
      </c>
      <c r="T191" s="110" t="n">
        <v>2384</v>
      </c>
      <c r="U191" s="111" t="n">
        <v>2326</v>
      </c>
      <c r="V191" s="111" t="n">
        <v>2409</v>
      </c>
      <c r="W191" s="106" t="n">
        <v>39</v>
      </c>
      <c r="X191" s="106" t="n">
        <v>0</v>
      </c>
      <c r="Y191" s="106" t="n">
        <v>39</v>
      </c>
      <c r="Z191" s="106" t="n">
        <v>0</v>
      </c>
      <c r="AA191" s="106" t="n">
        <v>60</v>
      </c>
      <c r="AB191" s="106" t="n">
        <v>0</v>
      </c>
      <c r="AC191" s="106" t="n">
        <f aca="false">(V191-U191)+AZ191</f>
        <v>83</v>
      </c>
      <c r="AD191" s="113" t="n">
        <f aca="false">U191-T191</f>
        <v>-58</v>
      </c>
      <c r="AE191" s="106" t="n">
        <v>120</v>
      </c>
      <c r="AF191" s="114" t="n">
        <f aca="false">IF(AE191&gt;0, V191/(AE191*24),"no data")</f>
        <v>0.836458333333333</v>
      </c>
      <c r="AG191" s="115" t="n">
        <f aca="false">IF(R191&gt;0,R191/24,"no data")</f>
        <v>142.875</v>
      </c>
      <c r="AH191" s="114" t="n">
        <f aca="false">IF(U191&gt;0,(U191/R191),"no data")</f>
        <v>0.678331875182269</v>
      </c>
      <c r="AI191" s="116" t="n">
        <f aca="false">(1440-((W191*X191)+(Y191*Z191)+(AA191*AB191))/(W191+Y191+AA191))/1440</f>
        <v>1</v>
      </c>
      <c r="AJ191" s="117" t="n">
        <f aca="false">IF(U191&gt;0,(1440-((X191*W191+AT191*AU191)+(Z191*Y191+AV191*AW191)+(AA191*AB191+AX191*AY191))/(W191+Y191+AA191))/1440,"no data")</f>
        <v>0.809586352657005</v>
      </c>
      <c r="AK191" s="91" t="n">
        <v>6.9</v>
      </c>
      <c r="AL191" s="96" t="n">
        <v>131.35</v>
      </c>
      <c r="AM191" s="105" t="n">
        <f aca="false">AK191*AL191</f>
        <v>906.315</v>
      </c>
      <c r="AN191" s="118" t="n">
        <v>19.69545</v>
      </c>
      <c r="AO191" s="118" t="n">
        <v>997.368427733309</v>
      </c>
      <c r="AP191" s="121" t="n">
        <f aca="false">AN191*AO191</f>
        <v>19643.62</v>
      </c>
      <c r="AQ191" s="122" t="n">
        <f aca="false">IF(U191&gt;0,((((AK191*AL191)+(AN191*AO191))/(U191*1000))*1000000),"no data")</f>
        <v>8834.88177128117</v>
      </c>
      <c r="AR191" s="123" t="n">
        <f aca="false">S191/24</f>
        <v>126.333333333333</v>
      </c>
      <c r="AS191" s="34"/>
      <c r="AT191" s="106" t="n">
        <v>19</v>
      </c>
      <c r="AU191" s="125" t="n">
        <v>21</v>
      </c>
      <c r="AV191" s="125" t="n">
        <v>0</v>
      </c>
      <c r="AW191" s="106" t="n">
        <v>0</v>
      </c>
      <c r="AX191" s="125" t="n">
        <v>26</v>
      </c>
      <c r="AY191" s="106" t="n">
        <v>1440</v>
      </c>
      <c r="AZ191" s="106" t="n">
        <v>0</v>
      </c>
      <c r="BB191" s="126" t="n">
        <v>657</v>
      </c>
      <c r="BC191" s="126" t="n">
        <v>940</v>
      </c>
      <c r="BD191" s="135" t="n">
        <v>812</v>
      </c>
      <c r="BE191" s="135" t="n">
        <f aca="false">BC191-BB191</f>
        <v>283</v>
      </c>
      <c r="BF191" s="127" t="n">
        <f aca="false">AQ191</f>
        <v>8834.88177128117</v>
      </c>
      <c r="BG191" s="128" t="n">
        <f aca="false">BD191/24</f>
        <v>33.8333333333333</v>
      </c>
      <c r="BH191" s="129" t="n">
        <v>0</v>
      </c>
      <c r="BI191" s="130" t="n">
        <v>0</v>
      </c>
      <c r="BJ191" s="126" t="n">
        <v>16.25</v>
      </c>
      <c r="BK191" s="126" t="n">
        <v>20.51</v>
      </c>
      <c r="BL191" s="126" t="n">
        <v>17.09</v>
      </c>
      <c r="BM191" s="126" t="n">
        <v>50.14</v>
      </c>
      <c r="BN191" s="131" t="n">
        <v>0.9375</v>
      </c>
      <c r="BO191" s="128" t="n">
        <v>88.37</v>
      </c>
      <c r="BP191" s="128" t="n">
        <v>87.29</v>
      </c>
      <c r="BQ191" s="128" t="n">
        <f aca="false">BH191+BI191</f>
        <v>0</v>
      </c>
      <c r="BR191" s="126" t="n">
        <v>11522</v>
      </c>
      <c r="BS191" s="126" t="n">
        <v>11755</v>
      </c>
      <c r="BT191" s="128" t="n">
        <v>0</v>
      </c>
    </row>
    <row r="192" customFormat="false" ht="13.8" hidden="false" customHeight="false" outlineLevel="0" collapsed="false">
      <c r="A192" s="54"/>
      <c r="B192" s="55" t="n">
        <v>43652</v>
      </c>
      <c r="C192" s="103" t="n">
        <v>92.3</v>
      </c>
      <c r="D192" s="132" t="n">
        <v>0.612</v>
      </c>
      <c r="E192" s="105" t="n">
        <v>81.9</v>
      </c>
      <c r="F192" s="106" t="n">
        <v>99</v>
      </c>
      <c r="G192" s="106" t="n">
        <v>82</v>
      </c>
      <c r="H192" s="107" t="n">
        <v>24</v>
      </c>
      <c r="I192" s="107" t="n">
        <v>0</v>
      </c>
      <c r="J192" s="107" t="n">
        <v>24</v>
      </c>
      <c r="K192" s="107" t="n">
        <v>0</v>
      </c>
      <c r="L192" s="108" t="n">
        <v>0</v>
      </c>
      <c r="M192" s="108" t="n">
        <v>0</v>
      </c>
      <c r="N192" s="108" t="n">
        <v>0</v>
      </c>
      <c r="O192" s="108" t="n">
        <v>0</v>
      </c>
      <c r="P192" s="108" t="n">
        <v>0</v>
      </c>
      <c r="Q192" s="108" t="n">
        <v>0</v>
      </c>
      <c r="R192" s="109" t="n">
        <v>3474</v>
      </c>
      <c r="S192" s="110" t="n">
        <v>2868</v>
      </c>
      <c r="T192" s="110" t="n">
        <v>2868</v>
      </c>
      <c r="U192" s="111" t="n">
        <v>2816</v>
      </c>
      <c r="V192" s="111" t="n">
        <v>2901</v>
      </c>
      <c r="W192" s="106" t="n">
        <v>40</v>
      </c>
      <c r="X192" s="106" t="n">
        <v>0</v>
      </c>
      <c r="Y192" s="106" t="n">
        <v>40</v>
      </c>
      <c r="Z192" s="106" t="n">
        <v>0</v>
      </c>
      <c r="AA192" s="106" t="n">
        <v>60</v>
      </c>
      <c r="AB192" s="106" t="n">
        <v>0</v>
      </c>
      <c r="AC192" s="106" t="n">
        <f aca="false">(V192-U192)+AZ192</f>
        <v>85</v>
      </c>
      <c r="AD192" s="113" t="n">
        <f aca="false">U192-T192</f>
        <v>-52</v>
      </c>
      <c r="AE192" s="106" t="n">
        <v>124</v>
      </c>
      <c r="AF192" s="114" t="n">
        <f aca="false">IF(AE192&gt;0, V192/(AE192*24),"no data")</f>
        <v>0.974798387096774</v>
      </c>
      <c r="AG192" s="115" t="n">
        <f aca="false">IF(R192&gt;0,R192/24,"no data")</f>
        <v>144.75</v>
      </c>
      <c r="AH192" s="114" t="n">
        <f aca="false">IF(U192&gt;0,(U192/R192),"no data")</f>
        <v>0.810592976396085</v>
      </c>
      <c r="AI192" s="116" t="n">
        <f aca="false">(1440-((W192*X192)+(Y192*Z192)+(AA192*AB192))/(W192+Y192+AA192))/1440</f>
        <v>1</v>
      </c>
      <c r="AJ192" s="117" t="n">
        <f aca="false">IF(U192&gt;0,(1440-((X192*W192+AT192*AU192)+(Z192*Y192+AV192*AW192)+(AA192*AB192+AX192*AY192))/(W192+Y192+AA192))/1440,"no data")</f>
        <v>0.864285714285714</v>
      </c>
      <c r="AK192" s="91" t="n">
        <v>6.8</v>
      </c>
      <c r="AL192" s="96" t="n">
        <v>132.63</v>
      </c>
      <c r="AM192" s="105" t="n">
        <f aca="false">AK192*AL192</f>
        <v>901.884</v>
      </c>
      <c r="AN192" s="118" t="n">
        <v>23.52275</v>
      </c>
      <c r="AO192" s="118" t="n">
        <v>996.8383798663</v>
      </c>
      <c r="AP192" s="121" t="n">
        <f aca="false">AN192*AO192</f>
        <v>23448.38</v>
      </c>
      <c r="AQ192" s="122" t="n">
        <f aca="false">IF(U192&gt;0,((((AK192*AL192)+(AN192*AO192))/(U192*1000))*1000000),"no data")</f>
        <v>8647.11079545455</v>
      </c>
      <c r="AR192" s="123" t="n">
        <f aca="false">S192/24</f>
        <v>119.5</v>
      </c>
      <c r="AS192" s="34"/>
      <c r="AT192" s="106" t="n">
        <v>0</v>
      </c>
      <c r="AU192" s="125" t="n">
        <v>0</v>
      </c>
      <c r="AV192" s="125" t="n">
        <v>0</v>
      </c>
      <c r="AW192" s="106" t="n">
        <v>0</v>
      </c>
      <c r="AX192" s="125" t="n">
        <v>19</v>
      </c>
      <c r="AY192" s="106" t="n">
        <v>1440</v>
      </c>
      <c r="AZ192" s="106" t="n">
        <v>0</v>
      </c>
      <c r="BB192" s="126" t="n">
        <v>962</v>
      </c>
      <c r="BC192" s="126" t="n">
        <v>955</v>
      </c>
      <c r="BD192" s="135" t="n">
        <v>984</v>
      </c>
      <c r="BE192" s="135" t="n">
        <f aca="false">BC192-BB192</f>
        <v>-7</v>
      </c>
      <c r="BF192" s="127" t="n">
        <f aca="false">AQ192</f>
        <v>8647.11079545455</v>
      </c>
      <c r="BG192" s="128" t="n">
        <f aca="false">BD192/24</f>
        <v>41</v>
      </c>
      <c r="BH192" s="129" t="n">
        <v>0</v>
      </c>
      <c r="BI192" s="130" t="n">
        <v>0</v>
      </c>
      <c r="BJ192" s="126" t="n">
        <v>23.43</v>
      </c>
      <c r="BK192" s="126" t="n">
        <v>20.69</v>
      </c>
      <c r="BL192" s="126" t="n">
        <v>17.35</v>
      </c>
      <c r="BM192" s="126" t="n">
        <v>50.15</v>
      </c>
      <c r="BN192" s="131" t="n">
        <v>0.9365</v>
      </c>
      <c r="BO192" s="128" t="n">
        <v>88.18</v>
      </c>
      <c r="BP192" s="128" t="n">
        <v>87.21</v>
      </c>
      <c r="BQ192" s="128" t="n">
        <f aca="false">BH192+BI192</f>
        <v>0</v>
      </c>
      <c r="BR192" s="126" t="n">
        <v>11444</v>
      </c>
      <c r="BS192" s="126" t="n">
        <v>11685</v>
      </c>
      <c r="BT192" s="128" t="n">
        <v>4.4</v>
      </c>
    </row>
    <row r="193" customFormat="false" ht="13.8" hidden="false" customHeight="false" outlineLevel="0" collapsed="false">
      <c r="A193" s="54"/>
      <c r="B193" s="55" t="n">
        <v>43653</v>
      </c>
      <c r="C193" s="103" t="n">
        <v>94.6</v>
      </c>
      <c r="D193" s="132" t="n">
        <v>0.595</v>
      </c>
      <c r="E193" s="105" t="n">
        <v>83.8</v>
      </c>
      <c r="F193" s="106" t="n">
        <v>104</v>
      </c>
      <c r="G193" s="106" t="n">
        <v>86</v>
      </c>
      <c r="H193" s="106" t="n">
        <v>24</v>
      </c>
      <c r="I193" s="106" t="n">
        <v>0</v>
      </c>
      <c r="J193" s="106" t="n">
        <v>24</v>
      </c>
      <c r="K193" s="106" t="n">
        <v>0</v>
      </c>
      <c r="L193" s="108" t="n">
        <v>0</v>
      </c>
      <c r="M193" s="108" t="n">
        <v>0</v>
      </c>
      <c r="N193" s="108" t="n">
        <v>0</v>
      </c>
      <c r="O193" s="108" t="n">
        <v>0</v>
      </c>
      <c r="P193" s="108" t="n">
        <v>0</v>
      </c>
      <c r="Q193" s="108" t="n">
        <v>0</v>
      </c>
      <c r="R193" s="109" t="n">
        <v>3452</v>
      </c>
      <c r="S193" s="110" t="n">
        <v>2861</v>
      </c>
      <c r="T193" s="110" t="n">
        <v>2861</v>
      </c>
      <c r="U193" s="111" t="n">
        <v>2804</v>
      </c>
      <c r="V193" s="111" t="n">
        <v>2889</v>
      </c>
      <c r="W193" s="106" t="n">
        <v>40</v>
      </c>
      <c r="X193" s="106" t="n">
        <v>0</v>
      </c>
      <c r="Y193" s="106" t="n">
        <v>40</v>
      </c>
      <c r="Z193" s="106" t="n">
        <v>0</v>
      </c>
      <c r="AA193" s="106" t="n">
        <v>60</v>
      </c>
      <c r="AB193" s="106" t="n">
        <v>0</v>
      </c>
      <c r="AC193" s="106" t="n">
        <f aca="false">(V193-U193)+AZ193</f>
        <v>85</v>
      </c>
      <c r="AD193" s="113" t="n">
        <f aca="false">U193-T193</f>
        <v>-57</v>
      </c>
      <c r="AE193" s="106" t="n">
        <v>122</v>
      </c>
      <c r="AF193" s="114" t="n">
        <f aca="false">IF(AE193&gt;0, V193/(AE193*24),"no data")</f>
        <v>0.986680327868852</v>
      </c>
      <c r="AG193" s="115" t="n">
        <f aca="false">IF(R193&gt;0,R193/24,"no data")</f>
        <v>143.833333333333</v>
      </c>
      <c r="AH193" s="114" t="n">
        <f aca="false">IF(U193&gt;0,(U193/R193),"no data")</f>
        <v>0.812282734646582</v>
      </c>
      <c r="AI193" s="116" t="n">
        <f aca="false">(1440-((W193*X193)+(Y193*Z193)+(AA193*AB193))/(W193+Y193+AA193))/1440</f>
        <v>1</v>
      </c>
      <c r="AJ193" s="117" t="n">
        <f aca="false">IF(U193&gt;0,(1440-((X193*W193+AT193*AU193)+(Z193*Y193+AV193*AW193)+(AA193*AB193+AX193*AY193))/(W193+Y193+AA193))/1440,"no data")</f>
        <v>0.864285714285714</v>
      </c>
      <c r="AK193" s="91" t="n">
        <v>6.8</v>
      </c>
      <c r="AL193" s="96" t="n">
        <v>130.55</v>
      </c>
      <c r="AM193" s="105" t="n">
        <f aca="false">AK193*AL193</f>
        <v>887.74</v>
      </c>
      <c r="AN193" s="118" t="n">
        <v>23.43896</v>
      </c>
      <c r="AO193" s="118" t="n">
        <v>996.629543290317</v>
      </c>
      <c r="AP193" s="121" t="n">
        <f aca="false">AN193*AO193</f>
        <v>23359.96</v>
      </c>
      <c r="AQ193" s="122" t="n">
        <f aca="false">IF(U193&gt;0,((((AK193*AL193)+(AN193*AO193))/(U193*1000))*1000000),"no data")</f>
        <v>8647.5392296719</v>
      </c>
      <c r="AR193" s="123" t="n">
        <f aca="false">S193/24</f>
        <v>119.208333333333</v>
      </c>
      <c r="AS193" s="34"/>
      <c r="AT193" s="106" t="n">
        <v>0</v>
      </c>
      <c r="AU193" s="106" t="n">
        <v>0</v>
      </c>
      <c r="AV193" s="106" t="n">
        <v>0</v>
      </c>
      <c r="AW193" s="106" t="n">
        <v>0</v>
      </c>
      <c r="AX193" s="106" t="n">
        <v>19</v>
      </c>
      <c r="AY193" s="106" t="n">
        <v>1440</v>
      </c>
      <c r="AZ193" s="106" t="n">
        <v>0</v>
      </c>
      <c r="BB193" s="126" t="n">
        <v>955</v>
      </c>
      <c r="BC193" s="126" t="n">
        <v>952</v>
      </c>
      <c r="BD193" s="126" t="n">
        <v>982</v>
      </c>
      <c r="BE193" s="135" t="n">
        <f aca="false">BC193-BB193</f>
        <v>-3</v>
      </c>
      <c r="BF193" s="128" t="n">
        <f aca="false">AQ193</f>
        <v>8647.5392296719</v>
      </c>
      <c r="BG193" s="128" t="n">
        <f aca="false">BD193/24</f>
        <v>40.9166666666667</v>
      </c>
      <c r="BH193" s="129" t="n">
        <v>0</v>
      </c>
      <c r="BI193" s="130" t="n">
        <v>0</v>
      </c>
      <c r="BJ193" s="126" t="n">
        <v>23.33</v>
      </c>
      <c r="BK193" s="126" t="n">
        <v>20.64</v>
      </c>
      <c r="BL193" s="126" t="n">
        <v>17.09</v>
      </c>
      <c r="BM193" s="126" t="n">
        <v>50.13</v>
      </c>
      <c r="BN193" s="131" t="n">
        <v>0.9373</v>
      </c>
      <c r="BO193" s="128" t="n">
        <v>88.23</v>
      </c>
      <c r="BP193" s="128" t="n">
        <v>87.22</v>
      </c>
      <c r="BQ193" s="128" t="n">
        <f aca="false">BH193+BI193</f>
        <v>0</v>
      </c>
      <c r="BR193" s="126" t="n">
        <v>11459</v>
      </c>
      <c r="BS193" s="126" t="n">
        <v>11683</v>
      </c>
      <c r="BT193" s="128" t="n">
        <v>0</v>
      </c>
    </row>
    <row r="194" customFormat="false" ht="13.8" hidden="false" customHeight="false" outlineLevel="0" collapsed="false">
      <c r="A194" s="54"/>
      <c r="B194" s="55" t="n">
        <v>43654</v>
      </c>
      <c r="C194" s="103" t="n">
        <v>99.5</v>
      </c>
      <c r="D194" s="132" t="n">
        <v>0.555</v>
      </c>
      <c r="E194" s="105" t="n">
        <v>84</v>
      </c>
      <c r="F194" s="106" t="n">
        <v>108</v>
      </c>
      <c r="G194" s="106" t="n">
        <v>90</v>
      </c>
      <c r="H194" s="106" t="n">
        <v>24</v>
      </c>
      <c r="I194" s="106" t="n">
        <v>0</v>
      </c>
      <c r="J194" s="106" t="n">
        <v>24</v>
      </c>
      <c r="K194" s="106" t="n">
        <v>0</v>
      </c>
      <c r="L194" s="108" t="n">
        <v>0</v>
      </c>
      <c r="M194" s="108" t="n">
        <v>0</v>
      </c>
      <c r="N194" s="108" t="n">
        <v>0</v>
      </c>
      <c r="O194" s="108" t="n">
        <v>0</v>
      </c>
      <c r="P194" s="108" t="n">
        <v>0</v>
      </c>
      <c r="Q194" s="108" t="n">
        <v>0</v>
      </c>
      <c r="R194" s="109" t="n">
        <v>3399</v>
      </c>
      <c r="S194" s="110" t="n">
        <v>2834</v>
      </c>
      <c r="T194" s="110" t="n">
        <v>2834</v>
      </c>
      <c r="U194" s="111" t="n">
        <v>2770</v>
      </c>
      <c r="V194" s="111" t="n">
        <v>2856</v>
      </c>
      <c r="W194" s="106" t="n">
        <v>39</v>
      </c>
      <c r="X194" s="106" t="n">
        <v>0</v>
      </c>
      <c r="Y194" s="106" t="n">
        <v>39</v>
      </c>
      <c r="Z194" s="106" t="n">
        <v>0</v>
      </c>
      <c r="AA194" s="106" t="n">
        <v>60</v>
      </c>
      <c r="AB194" s="106" t="n">
        <v>0</v>
      </c>
      <c r="AC194" s="106" t="n">
        <f aca="false">(V194-U194)+AZ194</f>
        <v>86</v>
      </c>
      <c r="AD194" s="113" t="n">
        <f aca="false">U194-T194</f>
        <v>-64</v>
      </c>
      <c r="AE194" s="106" t="n">
        <v>121</v>
      </c>
      <c r="AF194" s="114" t="n">
        <f aca="false">IF(AE194&gt;0, V194/(AE194*24),"no data")</f>
        <v>0.983471074380165</v>
      </c>
      <c r="AG194" s="115" t="n">
        <f aca="false">IF(R194&gt;0,R194/24,"no data")</f>
        <v>141.625</v>
      </c>
      <c r="AH194" s="114" t="n">
        <f aca="false">IF(U194&gt;0,(U194/R194),"no data")</f>
        <v>0.814945572227126</v>
      </c>
      <c r="AI194" s="116" t="n">
        <f aca="false">(1440-((W194*X194)+(Y194*Z194)+(AA194*AB194))/(W194+Y194+AA194))/1440</f>
        <v>1</v>
      </c>
      <c r="AJ194" s="117" t="n">
        <f aca="false">IF(U194&gt;0,(1440-((X194*W194+AT194*AU194)+(Z194*Y194+AV194*AW194)+(AA194*AB194+AX194*AY194))/(W194+Y194+AA194))/1440,"no data")</f>
        <v>0.86231884057971</v>
      </c>
      <c r="AK194" s="91" t="n">
        <v>6.7</v>
      </c>
      <c r="AL194" s="96" t="n">
        <v>134.78</v>
      </c>
      <c r="AM194" s="105" t="n">
        <f aca="false">AK194*AL194</f>
        <v>903.026</v>
      </c>
      <c r="AN194" s="118" t="n">
        <v>23.23338</v>
      </c>
      <c r="AO194" s="118" t="n">
        <v>996.644483067036</v>
      </c>
      <c r="AP194" s="121" t="n">
        <f aca="false">AN194*AO194</f>
        <v>23155.42</v>
      </c>
      <c r="AQ194" s="122" t="n">
        <f aca="false">IF(U194&gt;0,((((AK194*AL194)+(AN194*AO194))/(U194*1000))*1000000),"no data")</f>
        <v>8685.35956678701</v>
      </c>
      <c r="AR194" s="123" t="n">
        <f aca="false">S194/24</f>
        <v>118.083333333333</v>
      </c>
      <c r="AS194" s="34"/>
      <c r="AT194" s="106" t="n">
        <v>0</v>
      </c>
      <c r="AU194" s="106" t="n">
        <v>0</v>
      </c>
      <c r="AV194" s="106" t="n">
        <v>0</v>
      </c>
      <c r="AW194" s="106" t="n">
        <v>0</v>
      </c>
      <c r="AX194" s="106" t="n">
        <v>19</v>
      </c>
      <c r="AY194" s="106" t="n">
        <v>1440</v>
      </c>
      <c r="AZ194" s="106" t="n">
        <v>0</v>
      </c>
      <c r="BB194" s="126" t="n">
        <v>945</v>
      </c>
      <c r="BC194" s="126" t="n">
        <v>937</v>
      </c>
      <c r="BD194" s="126" t="n">
        <v>974</v>
      </c>
      <c r="BE194" s="135" t="n">
        <f aca="false">BC194-BB194</f>
        <v>-8</v>
      </c>
      <c r="BF194" s="128" t="n">
        <f aca="false">AQ194</f>
        <v>8685.35956678701</v>
      </c>
      <c r="BG194" s="128" t="n">
        <f aca="false">BD194/24</f>
        <v>40.5833333333333</v>
      </c>
      <c r="BH194" s="129" t="n">
        <v>0</v>
      </c>
      <c r="BI194" s="130" t="n">
        <v>0</v>
      </c>
      <c r="BJ194" s="126" t="n">
        <v>23.13</v>
      </c>
      <c r="BK194" s="126" t="n">
        <v>20.46</v>
      </c>
      <c r="BL194" s="126" t="n">
        <v>16.09</v>
      </c>
      <c r="BM194" s="126" t="n">
        <v>50.11</v>
      </c>
      <c r="BN194" s="131" t="n">
        <v>0.9353</v>
      </c>
      <c r="BO194" s="128" t="n">
        <v>88.24</v>
      </c>
      <c r="BP194" s="128" t="n">
        <v>87.3</v>
      </c>
      <c r="BQ194" s="128" t="n">
        <f aca="false">BH194+BI194</f>
        <v>0</v>
      </c>
      <c r="BR194" s="126" t="n">
        <v>11507</v>
      </c>
      <c r="BS194" s="126" t="n">
        <v>11713</v>
      </c>
      <c r="BT194" s="128" t="n">
        <v>3.4</v>
      </c>
    </row>
    <row r="195" customFormat="false" ht="13.8" hidden="false" customHeight="false" outlineLevel="0" collapsed="false">
      <c r="A195" s="54" t="s">
        <v>112</v>
      </c>
      <c r="B195" s="55" t="n">
        <v>43655</v>
      </c>
      <c r="C195" s="56" t="n">
        <v>97.9</v>
      </c>
      <c r="D195" s="57" t="n">
        <v>0.574</v>
      </c>
      <c r="E195" s="58" t="n">
        <v>84.2</v>
      </c>
      <c r="F195" s="59" t="n">
        <v>105</v>
      </c>
      <c r="G195" s="59" t="n">
        <v>93</v>
      </c>
      <c r="H195" s="59" t="n">
        <v>24</v>
      </c>
      <c r="I195" s="59" t="n">
        <v>0</v>
      </c>
      <c r="J195" s="59" t="n">
        <v>24</v>
      </c>
      <c r="K195" s="59" t="n">
        <v>0</v>
      </c>
      <c r="L195" s="162" t="n">
        <v>0</v>
      </c>
      <c r="M195" s="162" t="n">
        <v>0</v>
      </c>
      <c r="N195" s="162" t="n">
        <v>0</v>
      </c>
      <c r="O195" s="162" t="n">
        <v>0</v>
      </c>
      <c r="P195" s="162" t="n">
        <v>0</v>
      </c>
      <c r="Q195" s="162" t="n">
        <v>0</v>
      </c>
      <c r="R195" s="137" t="n">
        <v>3419</v>
      </c>
      <c r="S195" s="62" t="n">
        <v>2832</v>
      </c>
      <c r="T195" s="62" t="n">
        <v>2832</v>
      </c>
      <c r="U195" s="63" t="n">
        <v>2768</v>
      </c>
      <c r="V195" s="63" t="n">
        <v>2855</v>
      </c>
      <c r="W195" s="59" t="n">
        <v>39</v>
      </c>
      <c r="X195" s="59" t="n">
        <v>0</v>
      </c>
      <c r="Y195" s="59" t="n">
        <v>39</v>
      </c>
      <c r="Z195" s="59" t="n">
        <v>0</v>
      </c>
      <c r="AA195" s="59" t="n">
        <v>60</v>
      </c>
      <c r="AB195" s="59" t="n">
        <v>0</v>
      </c>
      <c r="AC195" s="59" t="n">
        <f aca="false">(V195-U195)+AZ195</f>
        <v>87</v>
      </c>
      <c r="AD195" s="65" t="n">
        <f aca="false">U195-T195</f>
        <v>-64</v>
      </c>
      <c r="AE195" s="59" t="n">
        <v>121</v>
      </c>
      <c r="AF195" s="66" t="n">
        <f aca="false">IF(AE195&gt;0, V195/(AE195*24),"no data")</f>
        <v>0.983126721763085</v>
      </c>
      <c r="AG195" s="67" t="n">
        <f aca="false">IF(R195&gt;0,R195/24,"no data")</f>
        <v>142.458333333333</v>
      </c>
      <c r="AH195" s="66" t="n">
        <f aca="false">IF(U195&gt;0,(U195/R195),"no data")</f>
        <v>0.809593448376718</v>
      </c>
      <c r="AI195" s="68" t="n">
        <f aca="false">(1440-((W195*X195)+(Y195*Z195)+(AA195*AB195))/(W195+Y195+AA195))/1440</f>
        <v>1</v>
      </c>
      <c r="AJ195" s="69" t="n">
        <f aca="false">IF(U195&gt;0,(1440-((X195*W195+AT195*AU195)+(Z195*Y195+AV195*AW195)+(AA195*AB195+AX195*AY195))/(W195+Y195+AA195))/1440,"no data")</f>
        <v>0.855072463768116</v>
      </c>
      <c r="AK195" s="91" t="n">
        <v>6.7</v>
      </c>
      <c r="AL195" s="96" t="n">
        <v>132.76</v>
      </c>
      <c r="AM195" s="58" t="n">
        <f aca="false">AK195*AL195</f>
        <v>889.492</v>
      </c>
      <c r="AN195" s="91" t="n">
        <v>23.02052</v>
      </c>
      <c r="AO195" s="166" t="n">
        <v>1006.95596797987</v>
      </c>
      <c r="AP195" s="73" t="n">
        <f aca="false">AN195*AO195</f>
        <v>23180.65</v>
      </c>
      <c r="AQ195" s="94" t="n">
        <f aca="false">IF(U195&gt;0,((((AK195*AL195)+(AN195*AO195))/(U195*1000))*1000000),"no data")</f>
        <v>8695.86054913295</v>
      </c>
      <c r="AR195" s="75" t="n">
        <f aca="false">S195/24</f>
        <v>118</v>
      </c>
      <c r="AS195" s="34"/>
      <c r="AT195" s="59" t="n">
        <v>0</v>
      </c>
      <c r="AU195" s="59" t="n">
        <v>0</v>
      </c>
      <c r="AV195" s="59" t="n">
        <v>0</v>
      </c>
      <c r="AW195" s="59" t="n">
        <v>0</v>
      </c>
      <c r="AX195" s="59" t="n">
        <v>20</v>
      </c>
      <c r="AY195" s="59" t="n">
        <v>1440</v>
      </c>
      <c r="AZ195" s="59" t="n">
        <v>0</v>
      </c>
      <c r="BB195" s="77" t="n">
        <v>943</v>
      </c>
      <c r="BC195" s="77" t="n">
        <v>939</v>
      </c>
      <c r="BD195" s="77" t="n">
        <v>973</v>
      </c>
      <c r="BE195" s="77" t="n">
        <f aca="false">BC195-BB195</f>
        <v>-4</v>
      </c>
      <c r="BF195" s="78" t="n">
        <f aca="false">AQ195</f>
        <v>8695.86054913295</v>
      </c>
      <c r="BG195" s="78" t="n">
        <f aca="false">BD195/24</f>
        <v>40.5416666666667</v>
      </c>
      <c r="BH195" s="140" t="n">
        <v>0</v>
      </c>
      <c r="BI195" s="100" t="n">
        <v>0</v>
      </c>
      <c r="BJ195" s="77" t="n">
        <v>22.96</v>
      </c>
      <c r="BK195" s="77" t="n">
        <v>20.42</v>
      </c>
      <c r="BL195" s="77" t="n">
        <v>15.82</v>
      </c>
      <c r="BM195" s="77" t="n">
        <v>50.15</v>
      </c>
      <c r="BN195" s="99" t="n">
        <v>0.9355</v>
      </c>
      <c r="BO195" s="78" t="n">
        <v>88.1</v>
      </c>
      <c r="BP195" s="78" t="n">
        <v>87.43</v>
      </c>
      <c r="BQ195" s="78" t="n">
        <f aca="false">BH195+BI195</f>
        <v>0</v>
      </c>
      <c r="BR195" s="77" t="n">
        <v>11437</v>
      </c>
      <c r="BS195" s="77" t="n">
        <v>11616</v>
      </c>
      <c r="BT195" s="78" t="n">
        <v>0</v>
      </c>
    </row>
    <row r="196" customFormat="false" ht="13.8" hidden="false" customHeight="false" outlineLevel="0" collapsed="false">
      <c r="A196" s="54"/>
      <c r="B196" s="55" t="n">
        <v>43656</v>
      </c>
      <c r="C196" s="56" t="n">
        <v>97.92</v>
      </c>
      <c r="D196" s="57" t="n">
        <v>0.622</v>
      </c>
      <c r="E196" s="58" t="n">
        <v>84.85</v>
      </c>
      <c r="F196" s="59" t="n">
        <v>104.4</v>
      </c>
      <c r="G196" s="59" t="n">
        <v>92.58</v>
      </c>
      <c r="H196" s="59" t="n">
        <v>24</v>
      </c>
      <c r="I196" s="59" t="n">
        <v>0</v>
      </c>
      <c r="J196" s="59" t="n">
        <v>24</v>
      </c>
      <c r="K196" s="59" t="n">
        <v>0</v>
      </c>
      <c r="L196" s="162" t="n">
        <v>0</v>
      </c>
      <c r="M196" s="162" t="n">
        <v>0</v>
      </c>
      <c r="N196" s="162" t="n">
        <v>0</v>
      </c>
      <c r="O196" s="162" t="n">
        <v>0</v>
      </c>
      <c r="P196" s="162" t="n">
        <v>0</v>
      </c>
      <c r="Q196" s="162" t="n">
        <v>0</v>
      </c>
      <c r="R196" s="137" t="n">
        <v>3417</v>
      </c>
      <c r="S196" s="62" t="n">
        <v>2821</v>
      </c>
      <c r="T196" s="62" t="n">
        <v>2821</v>
      </c>
      <c r="U196" s="63" t="n">
        <v>2757</v>
      </c>
      <c r="V196" s="63" t="n">
        <v>2849</v>
      </c>
      <c r="W196" s="59" t="n">
        <v>39</v>
      </c>
      <c r="X196" s="59" t="n">
        <v>0</v>
      </c>
      <c r="Y196" s="59" t="n">
        <v>39</v>
      </c>
      <c r="Z196" s="59" t="n">
        <v>0</v>
      </c>
      <c r="AA196" s="59" t="n">
        <v>60</v>
      </c>
      <c r="AB196" s="59" t="n">
        <v>0</v>
      </c>
      <c r="AC196" s="59" t="n">
        <f aca="false">(V196-U196)+AZ196</f>
        <v>92</v>
      </c>
      <c r="AD196" s="65" t="n">
        <f aca="false">U196-T196</f>
        <v>-64</v>
      </c>
      <c r="AE196" s="59" t="n">
        <v>120</v>
      </c>
      <c r="AF196" s="66" t="n">
        <f aca="false">IF(AE196&gt;0, V196/(AE196*24),"no data")</f>
        <v>0.989236111111111</v>
      </c>
      <c r="AG196" s="67" t="n">
        <f aca="false">IF(R196&gt;0,R196/24,"no data")</f>
        <v>142.375</v>
      </c>
      <c r="AH196" s="66" t="n">
        <f aca="false">IF(U196&gt;0,(U196/R196),"no data")</f>
        <v>0.80684811237928</v>
      </c>
      <c r="AI196" s="68" t="n">
        <f aca="false">(1440-((W196*X196)+(Y196*Z196)+(AA196*AB196))/(W196+Y196+AA196))/1440</f>
        <v>1</v>
      </c>
      <c r="AJ196" s="69" t="n">
        <f aca="false">IF(U196&gt;0,(1440-((X196*W196+AT196*AU196)+(Z196*Y196+AV196*AW196)+(AA196*AB196+AX196*AY196))/(W196+Y196+AA196))/1440,"no data")</f>
        <v>0.855072463768116</v>
      </c>
      <c r="AK196" s="91" t="n">
        <v>6.6</v>
      </c>
      <c r="AL196" s="96" t="n">
        <v>130.58</v>
      </c>
      <c r="AM196" s="58" t="n">
        <f aca="false">AK196*AL196</f>
        <v>861.828</v>
      </c>
      <c r="AN196" s="91" t="n">
        <v>22.954779</v>
      </c>
      <c r="AO196" s="166" t="n">
        <v>1009.94176419647</v>
      </c>
      <c r="AP196" s="73" t="n">
        <f aca="false">AN196*AO196</f>
        <v>23182.99</v>
      </c>
      <c r="AQ196" s="94" t="n">
        <f aca="false">IF(U196&gt;0,((((AK196*AL196)+(AN196*AO196))/(U196*1000))*1000000),"no data")</f>
        <v>8721.37033006892</v>
      </c>
      <c r="AR196" s="75" t="n">
        <f aca="false">S196/24</f>
        <v>117.541666666667</v>
      </c>
      <c r="AS196" s="34"/>
      <c r="AT196" s="59" t="n">
        <v>0</v>
      </c>
      <c r="AU196" s="59" t="n">
        <v>0</v>
      </c>
      <c r="AV196" s="59" t="n">
        <v>0</v>
      </c>
      <c r="AW196" s="59" t="n">
        <v>0</v>
      </c>
      <c r="AX196" s="59" t="n">
        <v>20</v>
      </c>
      <c r="AY196" s="59" t="n">
        <v>1440</v>
      </c>
      <c r="AZ196" s="59" t="n">
        <v>0</v>
      </c>
      <c r="BB196" s="77" t="n">
        <v>939</v>
      </c>
      <c r="BC196" s="77" t="n">
        <v>940</v>
      </c>
      <c r="BD196" s="77" t="n">
        <v>970</v>
      </c>
      <c r="BE196" s="77" t="n">
        <f aca="false">BC196-BB196</f>
        <v>1</v>
      </c>
      <c r="BF196" s="78" t="n">
        <f aca="false">AQ196</f>
        <v>8721.37033006892</v>
      </c>
      <c r="BG196" s="78" t="n">
        <f aca="false">BD196/24</f>
        <v>40.4166666666667</v>
      </c>
      <c r="BH196" s="140" t="n">
        <v>0</v>
      </c>
      <c r="BI196" s="100" t="n">
        <v>0</v>
      </c>
      <c r="BJ196" s="77" t="n">
        <v>22.92</v>
      </c>
      <c r="BK196" s="77" t="n">
        <v>20.4</v>
      </c>
      <c r="BL196" s="77" t="n">
        <v>15.76</v>
      </c>
      <c r="BM196" s="77" t="n">
        <v>50.11</v>
      </c>
      <c r="BN196" s="99" t="n">
        <v>0.9362</v>
      </c>
      <c r="BO196" s="78" t="n">
        <v>88.15</v>
      </c>
      <c r="BP196" s="78" t="n">
        <v>87.43</v>
      </c>
      <c r="BQ196" s="78" t="n">
        <f aca="false">BH196+BI196</f>
        <v>0</v>
      </c>
      <c r="BR196" s="77" t="n">
        <v>11447</v>
      </c>
      <c r="BS196" s="77" t="n">
        <v>11619</v>
      </c>
      <c r="BT196" s="78" t="n">
        <v>4.75</v>
      </c>
    </row>
    <row r="197" customFormat="false" ht="13.8" hidden="false" customHeight="false" outlineLevel="0" collapsed="false">
      <c r="A197" s="54"/>
      <c r="B197" s="55" t="n">
        <v>43657</v>
      </c>
      <c r="C197" s="56" t="n">
        <v>96.61</v>
      </c>
      <c r="D197" s="57" t="n">
        <v>0.6071</v>
      </c>
      <c r="E197" s="58" t="n">
        <v>83.98</v>
      </c>
      <c r="F197" s="59" t="n">
        <v>104.5</v>
      </c>
      <c r="G197" s="59" t="n">
        <v>91.5</v>
      </c>
      <c r="H197" s="59" t="n">
        <v>24</v>
      </c>
      <c r="I197" s="59" t="n">
        <v>0</v>
      </c>
      <c r="J197" s="59" t="n">
        <v>24</v>
      </c>
      <c r="K197" s="59" t="n">
        <v>0</v>
      </c>
      <c r="L197" s="61" t="n">
        <v>0</v>
      </c>
      <c r="M197" s="61" t="n">
        <v>0</v>
      </c>
      <c r="N197" s="61" t="n">
        <v>0</v>
      </c>
      <c r="O197" s="61" t="n">
        <v>0</v>
      </c>
      <c r="P197" s="61" t="n">
        <v>0</v>
      </c>
      <c r="Q197" s="61" t="n">
        <v>0</v>
      </c>
      <c r="R197" s="137" t="n">
        <v>3430</v>
      </c>
      <c r="S197" s="62" t="n">
        <v>2831</v>
      </c>
      <c r="T197" s="62" t="n">
        <v>2831</v>
      </c>
      <c r="U197" s="141" t="n">
        <v>2770</v>
      </c>
      <c r="V197" s="63" t="n">
        <v>2861</v>
      </c>
      <c r="W197" s="59" t="n">
        <v>39</v>
      </c>
      <c r="X197" s="59" t="n">
        <v>0</v>
      </c>
      <c r="Y197" s="59" t="n">
        <v>39</v>
      </c>
      <c r="Z197" s="59" t="n">
        <v>0</v>
      </c>
      <c r="AA197" s="59" t="n">
        <v>60</v>
      </c>
      <c r="AB197" s="59" t="n">
        <v>0</v>
      </c>
      <c r="AC197" s="59" t="n">
        <f aca="false">(V197-U197)+AZ197</f>
        <v>91</v>
      </c>
      <c r="AD197" s="65" t="n">
        <f aca="false">U197-T197</f>
        <v>-61</v>
      </c>
      <c r="AE197" s="59" t="n">
        <v>121</v>
      </c>
      <c r="AF197" s="66" t="n">
        <f aca="false">IF(AE197&gt;0, V197/(AE197*24),"no data")</f>
        <v>0.985192837465565</v>
      </c>
      <c r="AG197" s="67" t="n">
        <f aca="false">IF(R197&gt;0,R197/24,"no data")</f>
        <v>142.916666666667</v>
      </c>
      <c r="AH197" s="66" t="n">
        <f aca="false">IF(U197&gt;0,(U197/R197),"no data")</f>
        <v>0.807580174927114</v>
      </c>
      <c r="AI197" s="68" t="n">
        <f aca="false">(1440-((W197*X197)+(Y197*Z197)+(AA197*AB197))/(W197+Y197+AA197))/1440</f>
        <v>1</v>
      </c>
      <c r="AJ197" s="69" t="n">
        <f aca="false">IF(U197&gt;0,(1440-((X197*W197+AT197*AU197)+(Z197*Y197+AV197*AW197)+(AA197*AB197+AX197*AY197))/(W197+Y197+AA197))/1440,"no data")</f>
        <v>0.86231884057971</v>
      </c>
      <c r="AK197" s="91" t="n">
        <v>6.6</v>
      </c>
      <c r="AL197" s="96" t="n">
        <v>129.73</v>
      </c>
      <c r="AM197" s="58" t="n">
        <f aca="false">AK197*AL197</f>
        <v>856.218</v>
      </c>
      <c r="AN197" s="91" t="n">
        <v>23.10793</v>
      </c>
      <c r="AO197" s="166" t="n">
        <v>1006.11439449574</v>
      </c>
      <c r="AP197" s="73" t="n">
        <f aca="false">AN197*AO197</f>
        <v>23249.221</v>
      </c>
      <c r="AQ197" s="94" t="n">
        <f aca="false">IF(U197&gt;0,((((AK197*AL197)+(AN197*AO197))/(U197*1000))*1000000),"no data")</f>
        <v>8702.32454873646</v>
      </c>
      <c r="AR197" s="75" t="n">
        <f aca="false">S197/24</f>
        <v>117.958333333333</v>
      </c>
      <c r="AS197" s="34"/>
      <c r="AT197" s="59" t="n">
        <v>0</v>
      </c>
      <c r="AU197" s="76" t="n">
        <v>0</v>
      </c>
      <c r="AV197" s="76" t="n">
        <v>0</v>
      </c>
      <c r="AW197" s="59" t="n">
        <v>0</v>
      </c>
      <c r="AX197" s="76" t="n">
        <v>19</v>
      </c>
      <c r="AY197" s="59" t="n">
        <v>1440</v>
      </c>
      <c r="AZ197" s="59" t="n">
        <v>0</v>
      </c>
      <c r="BB197" s="77" t="n">
        <v>944</v>
      </c>
      <c r="BC197" s="77" t="n">
        <v>943</v>
      </c>
      <c r="BD197" s="77" t="n">
        <v>974</v>
      </c>
      <c r="BE197" s="77" t="n">
        <f aca="false">BC197-BB197</f>
        <v>-1</v>
      </c>
      <c r="BF197" s="77" t="n">
        <f aca="false">AQ197</f>
        <v>8702.32454873646</v>
      </c>
      <c r="BG197" s="78" t="n">
        <f aca="false">BD197/24</f>
        <v>40.5833333333333</v>
      </c>
      <c r="BH197" s="79" t="n">
        <v>0</v>
      </c>
      <c r="BI197" s="80" t="n">
        <v>0</v>
      </c>
      <c r="BJ197" s="81" t="n">
        <v>23.05</v>
      </c>
      <c r="BK197" s="81" t="n">
        <v>20.5</v>
      </c>
      <c r="BL197" s="81" t="n">
        <v>15.8</v>
      </c>
      <c r="BM197" s="81" t="n">
        <v>50.15</v>
      </c>
      <c r="BN197" s="83" t="n">
        <v>0.9363</v>
      </c>
      <c r="BO197" s="78" t="n">
        <v>88.1</v>
      </c>
      <c r="BP197" s="78" t="n">
        <v>87.35</v>
      </c>
      <c r="BQ197" s="78" t="n">
        <f aca="false">BH197+BI197</f>
        <v>0</v>
      </c>
      <c r="BR197" s="77" t="n">
        <v>11479</v>
      </c>
      <c r="BS197" s="77" t="n">
        <v>11618</v>
      </c>
      <c r="BT197" s="78" t="n">
        <v>0</v>
      </c>
    </row>
    <row r="198" customFormat="false" ht="13.8" hidden="false" customHeight="false" outlineLevel="0" collapsed="false">
      <c r="A198" s="54"/>
      <c r="B198" s="55" t="n">
        <v>43658</v>
      </c>
      <c r="C198" s="56" t="n">
        <v>96</v>
      </c>
      <c r="D198" s="57" t="n">
        <v>0.62</v>
      </c>
      <c r="E198" s="58" t="n">
        <v>83.35</v>
      </c>
      <c r="F198" s="59" t="n">
        <v>102</v>
      </c>
      <c r="G198" s="59" t="n">
        <v>90</v>
      </c>
      <c r="H198" s="59" t="n">
        <v>24</v>
      </c>
      <c r="I198" s="59" t="n">
        <v>0</v>
      </c>
      <c r="J198" s="59" t="n">
        <v>24</v>
      </c>
      <c r="K198" s="59" t="n">
        <v>0</v>
      </c>
      <c r="L198" s="61" t="n">
        <v>0</v>
      </c>
      <c r="M198" s="61" t="n">
        <v>0</v>
      </c>
      <c r="N198" s="61" t="n">
        <v>0</v>
      </c>
      <c r="O198" s="61" t="n">
        <v>0</v>
      </c>
      <c r="P198" s="61" t="n">
        <v>0</v>
      </c>
      <c r="Q198" s="61" t="n">
        <v>0</v>
      </c>
      <c r="R198" s="143" t="n">
        <v>3437</v>
      </c>
      <c r="S198" s="62" t="n">
        <v>2839</v>
      </c>
      <c r="T198" s="62" t="n">
        <v>2839</v>
      </c>
      <c r="U198" s="138" t="n">
        <v>2780</v>
      </c>
      <c r="V198" s="63" t="n">
        <v>2870</v>
      </c>
      <c r="W198" s="59" t="n">
        <v>39</v>
      </c>
      <c r="X198" s="59" t="n">
        <v>0</v>
      </c>
      <c r="Y198" s="59" t="n">
        <v>39</v>
      </c>
      <c r="Z198" s="59" t="n">
        <v>0</v>
      </c>
      <c r="AA198" s="59" t="n">
        <v>60</v>
      </c>
      <c r="AB198" s="59" t="n">
        <v>0</v>
      </c>
      <c r="AC198" s="59" t="n">
        <f aca="false">(V198-U198)+AZ198</f>
        <v>90</v>
      </c>
      <c r="AD198" s="65" t="n">
        <f aca="false">U198-T198</f>
        <v>-59</v>
      </c>
      <c r="AE198" s="59" t="n">
        <v>121</v>
      </c>
      <c r="AF198" s="66" t="n">
        <f aca="false">IF(AE198&gt;0, V198/(AE198*24),"no data")</f>
        <v>0.988292011019284</v>
      </c>
      <c r="AG198" s="67" t="n">
        <f aca="false">IF(R198&gt;0,R198/24,"no data")</f>
        <v>143.208333333333</v>
      </c>
      <c r="AH198" s="66" t="n">
        <f aca="false">IF(U198&gt;0,(U198/R198),"no data")</f>
        <v>0.808844922897876</v>
      </c>
      <c r="AI198" s="68" t="n">
        <f aca="false">(1440-((W198*X198)+(Y198*Z198)+(AA198*AB198))/(W198+Y198+AA198))/1440</f>
        <v>1</v>
      </c>
      <c r="AJ198" s="69" t="n">
        <f aca="false">IF(U198&gt;0,(1440-((X198*W198+AT198*AU198)+(Z198*Y198+AV198*AW198)+(AA198*AB198+AX198*AY198))/(W198+Y198+AA198))/1440,"no data")</f>
        <v>0.86231884057971</v>
      </c>
      <c r="AK198" s="91" t="n">
        <v>6.6</v>
      </c>
      <c r="AL198" s="96" t="n">
        <v>128.92</v>
      </c>
      <c r="AM198" s="58" t="n">
        <f aca="false">AK198*AL198</f>
        <v>850.872</v>
      </c>
      <c r="AN198" s="91" t="n">
        <v>23.22051</v>
      </c>
      <c r="AO198" s="166" t="n">
        <v>1005.11358277661</v>
      </c>
      <c r="AP198" s="73" t="n">
        <f aca="false">AN198*AO198</f>
        <v>23339.25</v>
      </c>
      <c r="AQ198" s="94" t="n">
        <f aca="false">IF(U198&gt;0,((((AK198*AL198)+(AN198*AO198))/(U198*1000))*1000000),"no data")</f>
        <v>8701.48273381295</v>
      </c>
      <c r="AR198" s="75" t="n">
        <f aca="false">S198/24</f>
        <v>118.291666666667</v>
      </c>
      <c r="AS198" s="34"/>
      <c r="AT198" s="59" t="n">
        <v>0</v>
      </c>
      <c r="AU198" s="76" t="n">
        <v>0</v>
      </c>
      <c r="AV198" s="76" t="n">
        <v>0</v>
      </c>
      <c r="AW198" s="59" t="n">
        <v>0</v>
      </c>
      <c r="AX198" s="76" t="n">
        <v>19</v>
      </c>
      <c r="AY198" s="59" t="n">
        <v>1440</v>
      </c>
      <c r="AZ198" s="59" t="n">
        <v>0</v>
      </c>
      <c r="BB198" s="77" t="n">
        <v>947</v>
      </c>
      <c r="BC198" s="77" t="n">
        <v>946</v>
      </c>
      <c r="BD198" s="77" t="n">
        <v>977</v>
      </c>
      <c r="BE198" s="77" t="n">
        <f aca="false">BC198-BB198</f>
        <v>-1</v>
      </c>
      <c r="BF198" s="77" t="n">
        <f aca="false">AQ198</f>
        <v>8701.48273381295</v>
      </c>
      <c r="BG198" s="78" t="n">
        <f aca="false">BD198/24</f>
        <v>40.7083333333333</v>
      </c>
      <c r="BH198" s="79" t="n">
        <v>0</v>
      </c>
      <c r="BI198" s="80" t="n">
        <v>0</v>
      </c>
      <c r="BJ198" s="82" t="n">
        <v>23.12</v>
      </c>
      <c r="BK198" s="82" t="n">
        <v>20.61</v>
      </c>
      <c r="BL198" s="82" t="n">
        <v>15.88</v>
      </c>
      <c r="BM198" s="81" t="n">
        <v>50.13</v>
      </c>
      <c r="BN198" s="83" t="n">
        <v>0.9366</v>
      </c>
      <c r="BO198" s="78" t="n">
        <v>88.03</v>
      </c>
      <c r="BP198" s="78" t="n">
        <v>87.31</v>
      </c>
      <c r="BQ198" s="78" t="n">
        <v>0</v>
      </c>
      <c r="BR198" s="77" t="n">
        <v>11473</v>
      </c>
      <c r="BS198" s="77" t="n">
        <v>11622</v>
      </c>
      <c r="BT198" s="78" t="n">
        <v>0</v>
      </c>
    </row>
    <row r="199" customFormat="false" ht="13.8" hidden="false" customHeight="false" outlineLevel="0" collapsed="false">
      <c r="A199" s="54"/>
      <c r="B199" s="55" t="n">
        <v>43659</v>
      </c>
      <c r="C199" s="56" t="n">
        <v>96</v>
      </c>
      <c r="D199" s="57" t="n">
        <v>0.62</v>
      </c>
      <c r="E199" s="58" t="n">
        <v>83</v>
      </c>
      <c r="F199" s="60" t="n">
        <v>103</v>
      </c>
      <c r="G199" s="60" t="n">
        <v>89</v>
      </c>
      <c r="H199" s="60" t="n">
        <v>23</v>
      </c>
      <c r="I199" s="60" t="n">
        <v>35</v>
      </c>
      <c r="J199" s="60" t="n">
        <v>23</v>
      </c>
      <c r="K199" s="60" t="n">
        <v>35</v>
      </c>
      <c r="L199" s="60" t="n">
        <v>0</v>
      </c>
      <c r="M199" s="60" t="n">
        <v>0</v>
      </c>
      <c r="N199" s="60" t="n">
        <v>0</v>
      </c>
      <c r="O199" s="60" t="n">
        <v>0</v>
      </c>
      <c r="P199" s="60" t="n">
        <v>0</v>
      </c>
      <c r="Q199" s="60" t="n">
        <v>0</v>
      </c>
      <c r="R199" s="143" t="n">
        <v>3436</v>
      </c>
      <c r="S199" s="62" t="n">
        <v>2810</v>
      </c>
      <c r="T199" s="65" t="n">
        <v>2810</v>
      </c>
      <c r="U199" s="144" t="n">
        <v>2753</v>
      </c>
      <c r="V199" s="144" t="n">
        <v>2842</v>
      </c>
      <c r="W199" s="60" t="n">
        <v>39</v>
      </c>
      <c r="X199" s="60" t="n">
        <v>0</v>
      </c>
      <c r="Y199" s="60" t="n">
        <v>39</v>
      </c>
      <c r="Z199" s="60" t="n">
        <v>0</v>
      </c>
      <c r="AA199" s="60" t="n">
        <v>60</v>
      </c>
      <c r="AB199" s="60" t="n">
        <v>34</v>
      </c>
      <c r="AC199" s="59" t="n">
        <f aca="false">(V199-U199)+AZ199</f>
        <v>89</v>
      </c>
      <c r="AD199" s="65" t="n">
        <f aca="false">U199-T199</f>
        <v>-57</v>
      </c>
      <c r="AE199" s="60" t="n">
        <v>121</v>
      </c>
      <c r="AF199" s="66" t="n">
        <f aca="false">IF(AE199&gt;0, V199/(AE199*24),"no data")</f>
        <v>0.978650137741047</v>
      </c>
      <c r="AG199" s="67" t="n">
        <f aca="false">IF(R199&gt;0,R199/24,"no data")</f>
        <v>143.166666666667</v>
      </c>
      <c r="AH199" s="66" t="n">
        <f aca="false">IF(U199&gt;0,(U199/R199),"no data")</f>
        <v>0.801222351571595</v>
      </c>
      <c r="AI199" s="68" t="n">
        <f aca="false">(1440-((W199*X199)+(Y199*Z199)+(AA199*AB199))/(W199+Y199+AA199))/1440</f>
        <v>0.989734299516908</v>
      </c>
      <c r="AJ199" s="69" t="n">
        <f aca="false">IF(U199&gt;0,(1440-((X199*W199+AT199*AU199)+(Z199*Y199+AV199*AW199)+(AA199*AB199+AX199*AY199))/(W199+Y199+AA199))/1440,"no data")</f>
        <v>0.845964170692432</v>
      </c>
      <c r="AK199" s="91" t="n">
        <v>6.65</v>
      </c>
      <c r="AL199" s="96" t="n">
        <v>133.87</v>
      </c>
      <c r="AM199" s="58" t="n">
        <f aca="false">AK199*AL199</f>
        <v>890.2355</v>
      </c>
      <c r="AN199" s="91" t="n">
        <v>23.201199</v>
      </c>
      <c r="AO199" s="166" t="n">
        <v>1004.27529628964</v>
      </c>
      <c r="AP199" s="73" t="n">
        <f aca="false">AN199*AO199</f>
        <v>23300.391</v>
      </c>
      <c r="AQ199" s="94" t="n">
        <f aca="false">IF(U199&gt;0,((((AK199*AL199)+(AN199*AO199))/(U199*1000))*1000000),"no data")</f>
        <v>8787.00563022158</v>
      </c>
      <c r="AR199" s="75" t="n">
        <f aca="false">S199/24</f>
        <v>117.083333333333</v>
      </c>
      <c r="AS199" s="34"/>
      <c r="AT199" s="60" t="n">
        <v>9</v>
      </c>
      <c r="AU199" s="60" t="n">
        <v>25</v>
      </c>
      <c r="AV199" s="60" t="n">
        <v>9</v>
      </c>
      <c r="AW199" s="60" t="n">
        <v>25</v>
      </c>
      <c r="AX199" s="60" t="n">
        <v>20</v>
      </c>
      <c r="AY199" s="60" t="n">
        <v>1406</v>
      </c>
      <c r="AZ199" s="60" t="n">
        <v>0</v>
      </c>
      <c r="BB199" s="77" t="n">
        <v>943</v>
      </c>
      <c r="BC199" s="77" t="n">
        <v>946</v>
      </c>
      <c r="BD199" s="77" t="n">
        <v>953</v>
      </c>
      <c r="BE199" s="77" t="n">
        <f aca="false">BC199-BB199</f>
        <v>3</v>
      </c>
      <c r="BF199" s="77" t="n">
        <f aca="false">AQ199</f>
        <v>8787.00563022158</v>
      </c>
      <c r="BG199" s="78" t="n">
        <f aca="false">BD199/24</f>
        <v>39.7083333333333</v>
      </c>
      <c r="BH199" s="145" t="n">
        <v>0</v>
      </c>
      <c r="BI199" s="145" t="n">
        <v>0</v>
      </c>
      <c r="BJ199" s="146" t="n">
        <v>23.05</v>
      </c>
      <c r="BK199" s="146" t="n">
        <v>20.61</v>
      </c>
      <c r="BL199" s="146" t="n">
        <v>15.95</v>
      </c>
      <c r="BM199" s="147" t="n">
        <v>50.16</v>
      </c>
      <c r="BN199" s="148" t="n">
        <v>0.9348</v>
      </c>
      <c r="BO199" s="78" t="n">
        <v>87.74</v>
      </c>
      <c r="BP199" s="78" t="n">
        <v>87.32</v>
      </c>
      <c r="BQ199" s="78" t="n">
        <v>0</v>
      </c>
      <c r="BR199" s="97" t="n">
        <v>11487</v>
      </c>
      <c r="BS199" s="97" t="n">
        <v>11645</v>
      </c>
      <c r="BT199" s="147" t="n">
        <v>0</v>
      </c>
    </row>
    <row r="200" customFormat="false" ht="13.8" hidden="false" customHeight="false" outlineLevel="0" collapsed="false">
      <c r="A200" s="54"/>
      <c r="B200" s="55" t="n">
        <v>43660</v>
      </c>
      <c r="C200" s="56" t="n">
        <v>95.7</v>
      </c>
      <c r="D200" s="57" t="n">
        <v>0.603</v>
      </c>
      <c r="E200" s="58" t="n">
        <v>82.9</v>
      </c>
      <c r="F200" s="149" t="n">
        <v>102</v>
      </c>
      <c r="G200" s="149" t="n">
        <v>91</v>
      </c>
      <c r="H200" s="60" t="n">
        <v>24</v>
      </c>
      <c r="I200" s="60" t="n">
        <v>0</v>
      </c>
      <c r="J200" s="60" t="n">
        <v>12</v>
      </c>
      <c r="K200" s="60" t="n">
        <v>26</v>
      </c>
      <c r="L200" s="60" t="n">
        <v>7</v>
      </c>
      <c r="M200" s="60" t="n">
        <v>6</v>
      </c>
      <c r="N200" s="60" t="n">
        <v>0</v>
      </c>
      <c r="O200" s="60" t="n">
        <v>0</v>
      </c>
      <c r="P200" s="60" t="n">
        <v>0</v>
      </c>
      <c r="Q200" s="60" t="n">
        <v>0</v>
      </c>
      <c r="R200" s="143" t="n">
        <v>3440</v>
      </c>
      <c r="S200" s="62" t="n">
        <v>2754</v>
      </c>
      <c r="T200" s="65" t="n">
        <v>2140</v>
      </c>
      <c r="U200" s="144" t="n">
        <v>2102</v>
      </c>
      <c r="V200" s="144" t="n">
        <v>2187</v>
      </c>
      <c r="W200" s="60" t="n">
        <v>39</v>
      </c>
      <c r="X200" s="60" t="n">
        <v>0</v>
      </c>
      <c r="Y200" s="60" t="n">
        <v>39</v>
      </c>
      <c r="Z200" s="60" t="n">
        <v>213</v>
      </c>
      <c r="AA200" s="60" t="n">
        <v>60</v>
      </c>
      <c r="AB200" s="60" t="n">
        <v>0</v>
      </c>
      <c r="AC200" s="59" t="n">
        <f aca="false">(V200-U200)+AZ200</f>
        <v>85</v>
      </c>
      <c r="AD200" s="65" t="n">
        <f aca="false">U200-T200</f>
        <v>-38</v>
      </c>
      <c r="AE200" s="60" t="n">
        <v>121</v>
      </c>
      <c r="AF200" s="66" t="n">
        <f aca="false">IF(AE200&gt;0, V200/(AE200*24),"no data")</f>
        <v>0.753099173553719</v>
      </c>
      <c r="AG200" s="67" t="n">
        <f aca="false">IF(R200&gt;0,R200/24,"no data")</f>
        <v>143.333333333333</v>
      </c>
      <c r="AH200" s="66" t="n">
        <f aca="false">IF(U200&gt;0,(U200/R200),"no data")</f>
        <v>0.611046511627907</v>
      </c>
      <c r="AI200" s="68" t="n">
        <f aca="false">(1440-((W200*X200)+(Y200*Z200)+(AA200*AB200))/(W200+Y200+AA200))/1440</f>
        <v>0.958197463768116</v>
      </c>
      <c r="AJ200" s="69" t="n">
        <f aca="false">IF(U200&gt;0,(1440-((X200*W200+AT200*AU200)+(Z200*Y200+AV200*AW200)+(AA200*AB200+AX200*AY200))/(W200+Y200+AA200))/1440,"no data")</f>
        <v>0.735824275362319</v>
      </c>
      <c r="AK200" s="91" t="n">
        <v>3.459</v>
      </c>
      <c r="AL200" s="96" t="n">
        <v>145.91</v>
      </c>
      <c r="AM200" s="58" t="n">
        <f aca="false">AK200*AL200</f>
        <v>504.70269</v>
      </c>
      <c r="AN200" s="91" t="n">
        <v>18.155199</v>
      </c>
      <c r="AO200" s="166" t="n">
        <v>1002.59936561422</v>
      </c>
      <c r="AP200" s="73" t="n">
        <f aca="false">AN200*AO200</f>
        <v>18202.391</v>
      </c>
      <c r="AQ200" s="94" t="n">
        <f aca="false">IF(U200&gt;0,((((AK200*AL200)+(AN200*AO200))/(U200*1000))*1000000),"no data")</f>
        <v>8899.66398192198</v>
      </c>
      <c r="AR200" s="75" t="n">
        <f aca="false">S200/24</f>
        <v>114.75</v>
      </c>
      <c r="AS200" s="34"/>
      <c r="AT200" s="60" t="n">
        <v>0</v>
      </c>
      <c r="AU200" s="60" t="n">
        <v>0</v>
      </c>
      <c r="AV200" s="60" t="n">
        <v>18</v>
      </c>
      <c r="AW200" s="60" t="n">
        <v>55</v>
      </c>
      <c r="AX200" s="60" t="n">
        <v>30</v>
      </c>
      <c r="AY200" s="60" t="n">
        <v>1440</v>
      </c>
      <c r="AZ200" s="60" t="n">
        <v>0</v>
      </c>
      <c r="BB200" s="77" t="n">
        <v>946</v>
      </c>
      <c r="BC200" s="77" t="n">
        <v>510</v>
      </c>
      <c r="BD200" s="77" t="n">
        <v>731</v>
      </c>
      <c r="BE200" s="77" t="n">
        <f aca="false">BC200-BB200</f>
        <v>-436</v>
      </c>
      <c r="BF200" s="77" t="n">
        <f aca="false">AQ200</f>
        <v>8899.66398192198</v>
      </c>
      <c r="BG200" s="139" t="n">
        <f aca="false">BD200/24</f>
        <v>30.4583333333333</v>
      </c>
      <c r="BH200" s="145" t="n">
        <v>0</v>
      </c>
      <c r="BI200" s="80" t="n">
        <v>0</v>
      </c>
      <c r="BJ200" s="146" t="n">
        <v>23.12</v>
      </c>
      <c r="BK200" s="146" t="n">
        <v>11.37</v>
      </c>
      <c r="BL200" s="146" t="n">
        <v>8.6</v>
      </c>
      <c r="BM200" s="147" t="n">
        <v>50.14</v>
      </c>
      <c r="BN200" s="148" t="n">
        <v>0.9308</v>
      </c>
      <c r="BO200" s="78" t="n">
        <v>87.66</v>
      </c>
      <c r="BP200" s="78" t="n">
        <v>87.55</v>
      </c>
      <c r="BQ200" s="78" t="n">
        <v>0</v>
      </c>
      <c r="BR200" s="97" t="n">
        <v>11480</v>
      </c>
      <c r="BS200" s="97" t="n">
        <v>11648</v>
      </c>
      <c r="BT200" s="147" t="n">
        <v>5.87</v>
      </c>
    </row>
    <row r="201" customFormat="false" ht="13.8" hidden="false" customHeight="false" outlineLevel="0" collapsed="false">
      <c r="A201" s="54"/>
      <c r="B201" s="55" t="n">
        <v>43661</v>
      </c>
      <c r="C201" s="56" t="n">
        <v>93.4</v>
      </c>
      <c r="D201" s="57" t="n">
        <v>0.662</v>
      </c>
      <c r="E201" s="58" t="n">
        <v>85.6</v>
      </c>
      <c r="F201" s="60" t="n">
        <v>101</v>
      </c>
      <c r="G201" s="60" t="n">
        <v>87</v>
      </c>
      <c r="H201" s="59" t="n">
        <v>9</v>
      </c>
      <c r="I201" s="59" t="n">
        <v>47</v>
      </c>
      <c r="J201" s="59" t="n">
        <v>24</v>
      </c>
      <c r="K201" s="59" t="n">
        <v>0</v>
      </c>
      <c r="L201" s="61" t="n">
        <v>13</v>
      </c>
      <c r="M201" s="61" t="n">
        <v>22</v>
      </c>
      <c r="N201" s="61" t="n">
        <v>0</v>
      </c>
      <c r="O201" s="61" t="n">
        <v>0</v>
      </c>
      <c r="P201" s="61" t="n">
        <v>0</v>
      </c>
      <c r="Q201" s="61" t="n">
        <v>0</v>
      </c>
      <c r="R201" s="143" t="n">
        <v>3466</v>
      </c>
      <c r="S201" s="62" t="n">
        <v>3169</v>
      </c>
      <c r="T201" s="150" t="n">
        <v>1985</v>
      </c>
      <c r="U201" s="63" t="n">
        <v>1948</v>
      </c>
      <c r="V201" s="63" t="n">
        <v>2030</v>
      </c>
      <c r="W201" s="59" t="n">
        <v>39</v>
      </c>
      <c r="X201" s="60" t="n">
        <v>0</v>
      </c>
      <c r="Y201" s="60" t="n">
        <v>39</v>
      </c>
      <c r="Z201" s="60" t="n">
        <v>0</v>
      </c>
      <c r="AA201" s="60" t="n">
        <v>60</v>
      </c>
      <c r="AB201" s="60" t="n">
        <v>0</v>
      </c>
      <c r="AC201" s="59" t="n">
        <f aca="false">(V201-U201)+AZ201</f>
        <v>82</v>
      </c>
      <c r="AD201" s="65" t="n">
        <f aca="false">U201-T201</f>
        <v>-37</v>
      </c>
      <c r="AE201" s="60" t="n">
        <v>120</v>
      </c>
      <c r="AF201" s="66" t="n">
        <f aca="false">IF(AE201&gt;0, V201/(AE201*24),"no data")</f>
        <v>0.704861111111111</v>
      </c>
      <c r="AG201" s="67" t="n">
        <f aca="false">IF(R201&gt;0,R201/24,"no data")</f>
        <v>144.416666666667</v>
      </c>
      <c r="AH201" s="66" t="n">
        <f aca="false">IF(U201&gt;0,(U201/R201),"no data")</f>
        <v>0.56203115983843</v>
      </c>
      <c r="AI201" s="68" t="n">
        <f aca="false">(1440-((W201*X201)+(Y201*Z201)+(AA201*AB201))/(W201+Y201+AA201))/1440</f>
        <v>1</v>
      </c>
      <c r="AJ201" s="69" t="n">
        <f aca="false">IF(U201&gt;0,(1440-((X201*W201+AT201*AU201)+(Z201*Y201+AV201*AW201)+(AA201*AB201+AX201*AY201))/(W201+Y201+AA201))/1440,"no data")</f>
        <v>0.762666062801932</v>
      </c>
      <c r="AK201" s="91" t="n">
        <v>6.6</v>
      </c>
      <c r="AL201" s="96" t="n">
        <v>127.94</v>
      </c>
      <c r="AM201" s="58" t="n">
        <f aca="false">AK201*AL201</f>
        <v>844.404</v>
      </c>
      <c r="AN201" s="91" t="n">
        <v>16.527289</v>
      </c>
      <c r="AO201" s="166" t="n">
        <v>1009.50313145731</v>
      </c>
      <c r="AP201" s="73" t="n">
        <f aca="false">AN201*AO201</f>
        <v>16684.35</v>
      </c>
      <c r="AQ201" s="94" t="n">
        <f aca="false">IF(U201&gt;0,((((AK201*AL201)+(AN201*AO201))/(U201*1000))*1000000),"no data")</f>
        <v>8998.33367556468</v>
      </c>
      <c r="AR201" s="75" t="n">
        <f aca="false">S201/24</f>
        <v>132.041666666667</v>
      </c>
      <c r="AS201" s="34"/>
      <c r="AT201" s="59" t="n">
        <v>19</v>
      </c>
      <c r="AU201" s="76" t="n">
        <v>57</v>
      </c>
      <c r="AV201" s="76" t="n">
        <v>0</v>
      </c>
      <c r="AW201" s="59" t="n">
        <v>0</v>
      </c>
      <c r="AX201" s="76" t="n">
        <v>32</v>
      </c>
      <c r="AY201" s="59" t="n">
        <v>1440</v>
      </c>
      <c r="AZ201" s="59" t="n">
        <v>0</v>
      </c>
      <c r="BB201" s="77" t="n">
        <v>399</v>
      </c>
      <c r="BC201" s="77" t="n">
        <v>952</v>
      </c>
      <c r="BD201" s="77" t="n">
        <v>679</v>
      </c>
      <c r="BE201" s="77" t="n">
        <f aca="false">BC201-BB201</f>
        <v>553</v>
      </c>
      <c r="BF201" s="77" t="n">
        <f aca="false">AQ201</f>
        <v>8998.33367556468</v>
      </c>
      <c r="BG201" s="139" t="n">
        <f aca="false">BD201/24</f>
        <v>28.2916666666667</v>
      </c>
      <c r="BH201" s="79" t="n">
        <v>0</v>
      </c>
      <c r="BI201" s="80" t="n">
        <v>0</v>
      </c>
      <c r="BJ201" s="82" t="n">
        <v>22.91</v>
      </c>
      <c r="BK201" s="82" t="n">
        <v>20.6</v>
      </c>
      <c r="BL201" s="82" t="n">
        <v>15.9</v>
      </c>
      <c r="BM201" s="81" t="n">
        <v>50.11</v>
      </c>
      <c r="BN201" s="83" t="n">
        <v>0.937</v>
      </c>
      <c r="BO201" s="78" t="n">
        <v>87.77</v>
      </c>
      <c r="BP201" s="78" t="n">
        <v>87.56</v>
      </c>
      <c r="BQ201" s="78" t="n">
        <v>0</v>
      </c>
      <c r="BR201" s="97" t="n">
        <v>11444</v>
      </c>
      <c r="BS201" s="97" t="n">
        <v>11561</v>
      </c>
      <c r="BT201" s="78" t="n">
        <v>0</v>
      </c>
    </row>
    <row r="202" customFormat="false" ht="13.8" hidden="false" customHeight="false" outlineLevel="0" collapsed="false">
      <c r="A202" s="54" t="s">
        <v>113</v>
      </c>
      <c r="B202" s="55" t="n">
        <v>43662</v>
      </c>
      <c r="C202" s="103" t="n">
        <v>92.5</v>
      </c>
      <c r="D202" s="132" t="n">
        <v>0.668</v>
      </c>
      <c r="E202" s="105" t="n">
        <v>85</v>
      </c>
      <c r="F202" s="107" t="n">
        <v>100</v>
      </c>
      <c r="G202" s="107" t="n">
        <v>86</v>
      </c>
      <c r="H202" s="107" t="n">
        <v>1</v>
      </c>
      <c r="I202" s="107" t="n">
        <v>5</v>
      </c>
      <c r="J202" s="107" t="n">
        <v>24</v>
      </c>
      <c r="K202" s="107" t="n">
        <v>0</v>
      </c>
      <c r="L202" s="151" t="n">
        <v>22</v>
      </c>
      <c r="M202" s="151" t="n">
        <v>41</v>
      </c>
      <c r="N202" s="151" t="n">
        <v>0</v>
      </c>
      <c r="O202" s="151" t="n">
        <v>0</v>
      </c>
      <c r="P202" s="151" t="n">
        <v>0</v>
      </c>
      <c r="Q202" s="151" t="n">
        <v>0</v>
      </c>
      <c r="R202" s="152" t="n">
        <v>3476</v>
      </c>
      <c r="S202" s="110" t="n">
        <v>3362</v>
      </c>
      <c r="T202" s="110" t="n">
        <v>1468</v>
      </c>
      <c r="U202" s="111" t="n">
        <v>1426</v>
      </c>
      <c r="V202" s="111" t="n">
        <v>1503</v>
      </c>
      <c r="W202" s="107" t="n">
        <v>39</v>
      </c>
      <c r="X202" s="107" t="n">
        <v>0</v>
      </c>
      <c r="Y202" s="107" t="n">
        <v>39</v>
      </c>
      <c r="Z202" s="107" t="n">
        <v>0</v>
      </c>
      <c r="AA202" s="107" t="n">
        <v>60</v>
      </c>
      <c r="AB202" s="107" t="n">
        <v>0</v>
      </c>
      <c r="AC202" s="106" t="n">
        <f aca="false">(V202-U202)+AZ202</f>
        <v>77</v>
      </c>
      <c r="AD202" s="113" t="n">
        <f aca="false">U202-T202</f>
        <v>-42</v>
      </c>
      <c r="AE202" s="107" t="n">
        <v>120</v>
      </c>
      <c r="AF202" s="114" t="n">
        <f aca="false">IF(AE202&gt;0, V202/(AE202*24),"no data")</f>
        <v>0.521875</v>
      </c>
      <c r="AG202" s="115" t="n">
        <f aca="false">IF(R202&gt;0,R202/24,"no data")</f>
        <v>144.833333333333</v>
      </c>
      <c r="AH202" s="114" t="n">
        <f aca="false">IF(U202&gt;0,(U202/R202),"no data")</f>
        <v>0.4102416570771</v>
      </c>
      <c r="AI202" s="116" t="n">
        <f aca="false">(1440-((W202*X202)+(Y202*Z202)+(AA202*AB202))/(W202+Y202+AA202))/1440</f>
        <v>1</v>
      </c>
      <c r="AJ202" s="117" t="n">
        <f aca="false">IF(U202&gt;0,(1440-((X202*W202+AT202*AU202)+(Z202*Y202+AV202*AW202)+(AA202*AB202+AX202*AY202))/(W202+Y202+AA202))/1440,"no data")</f>
        <v>0.853874798711755</v>
      </c>
      <c r="AK202" s="91" t="n">
        <v>6.5</v>
      </c>
      <c r="AL202" s="96" t="n">
        <v>134.12</v>
      </c>
      <c r="AM202" s="105" t="n">
        <f aca="false">AK202*AL202</f>
        <v>871.78</v>
      </c>
      <c r="AN202" s="118" t="n">
        <v>11.99878</v>
      </c>
      <c r="AO202" s="165" t="n">
        <v>1017.71013386361</v>
      </c>
      <c r="AP202" s="121" t="n">
        <f aca="false">AN202*AO202</f>
        <v>12211.28</v>
      </c>
      <c r="AQ202" s="122" t="n">
        <f aca="false">IF(U202&gt;0,((((AK202*AL202)+(AN202*AO202))/(U202*1000))*1000000),"no data")</f>
        <v>9174.65638148668</v>
      </c>
      <c r="AR202" s="123" t="n">
        <f aca="false">S202/24</f>
        <v>140.083333333333</v>
      </c>
      <c r="AS202" s="34"/>
      <c r="AT202" s="106" t="n">
        <v>17</v>
      </c>
      <c r="AU202" s="125" t="n">
        <v>14</v>
      </c>
      <c r="AV202" s="125" t="n">
        <v>0</v>
      </c>
      <c r="AW202" s="106" t="n">
        <v>0</v>
      </c>
      <c r="AX202" s="125" t="n">
        <v>20</v>
      </c>
      <c r="AY202" s="106" t="n">
        <v>1440</v>
      </c>
      <c r="AZ202" s="106" t="n">
        <v>0</v>
      </c>
      <c r="BB202" s="172" t="n">
        <v>48</v>
      </c>
      <c r="BC202" s="172" t="n">
        <v>955</v>
      </c>
      <c r="BD202" s="172" t="n">
        <v>500</v>
      </c>
      <c r="BE202" s="172" t="n">
        <f aca="false">BC202-BB202</f>
        <v>907</v>
      </c>
      <c r="BF202" s="172" t="n">
        <f aca="false">AQ203</f>
        <v>9107.84521978022</v>
      </c>
      <c r="BG202" s="173" t="n">
        <f aca="false">BD202/24</f>
        <v>20.8333333333333</v>
      </c>
      <c r="BH202" s="174" t="n">
        <v>0</v>
      </c>
      <c r="BI202" s="175" t="n">
        <v>0</v>
      </c>
      <c r="BJ202" s="176" t="n">
        <v>23.1</v>
      </c>
      <c r="BK202" s="176" t="n">
        <v>20.63</v>
      </c>
      <c r="BL202" s="176" t="n">
        <v>15.88</v>
      </c>
      <c r="BM202" s="177" t="n">
        <v>50.12</v>
      </c>
      <c r="BN202" s="178" t="n">
        <v>0.9347</v>
      </c>
      <c r="BO202" s="176" t="n">
        <v>87.63</v>
      </c>
      <c r="BP202" s="176" t="n">
        <v>87.51</v>
      </c>
      <c r="BQ202" s="176" t="n">
        <v>0</v>
      </c>
      <c r="BR202" s="176" t="n">
        <v>11323</v>
      </c>
      <c r="BS202" s="176" t="n">
        <v>11524</v>
      </c>
      <c r="BT202" s="173" t="n">
        <v>4.87</v>
      </c>
    </row>
    <row r="203" customFormat="false" ht="13.8" hidden="false" customHeight="false" outlineLevel="0" collapsed="false">
      <c r="A203" s="54"/>
      <c r="B203" s="55" t="n">
        <v>43663</v>
      </c>
      <c r="C203" s="103" t="n">
        <v>90.9</v>
      </c>
      <c r="D203" s="132" t="n">
        <v>0.656</v>
      </c>
      <c r="E203" s="105" t="n">
        <v>83.4</v>
      </c>
      <c r="F203" s="107" t="n">
        <v>100</v>
      </c>
      <c r="G203" s="107" t="n">
        <v>81</v>
      </c>
      <c r="H203" s="107" t="n">
        <v>9</v>
      </c>
      <c r="I203" s="107" t="n">
        <v>41</v>
      </c>
      <c r="J203" s="107" t="n">
        <v>14</v>
      </c>
      <c r="K203" s="107" t="n">
        <v>51</v>
      </c>
      <c r="L203" s="151" t="n">
        <v>13</v>
      </c>
      <c r="M203" s="151" t="n">
        <v>36</v>
      </c>
      <c r="N203" s="151" t="n">
        <v>7</v>
      </c>
      <c r="O203" s="151" t="n">
        <v>45</v>
      </c>
      <c r="P203" s="151" t="n">
        <v>0</v>
      </c>
      <c r="Q203" s="151" t="n">
        <v>0</v>
      </c>
      <c r="R203" s="152" t="n">
        <v>3489</v>
      </c>
      <c r="S203" s="110" t="n">
        <v>3154</v>
      </c>
      <c r="T203" s="110" t="n">
        <v>1485</v>
      </c>
      <c r="U203" s="111" t="n">
        <v>1456</v>
      </c>
      <c r="V203" s="111" t="n">
        <v>1516</v>
      </c>
      <c r="W203" s="107" t="n">
        <v>39</v>
      </c>
      <c r="X203" s="107" t="n">
        <v>0</v>
      </c>
      <c r="Y203" s="107" t="n">
        <v>39</v>
      </c>
      <c r="Z203" s="107" t="n">
        <v>0</v>
      </c>
      <c r="AA203" s="107" t="n">
        <v>60</v>
      </c>
      <c r="AB203" s="107" t="n">
        <v>0</v>
      </c>
      <c r="AC203" s="106" t="n">
        <f aca="false">(V203-U203)+AZ203</f>
        <v>70</v>
      </c>
      <c r="AD203" s="113" t="n">
        <f aca="false">U203-T203</f>
        <v>-29</v>
      </c>
      <c r="AE203" s="107" t="n">
        <v>120</v>
      </c>
      <c r="AF203" s="114" t="n">
        <f aca="false">IF(AE203&gt;0, V203/(AE203*24),"no data")</f>
        <v>0.526388888888889</v>
      </c>
      <c r="AG203" s="115" t="n">
        <f aca="false">IF(R203&gt;0,R203/24,"no data")</f>
        <v>145.375</v>
      </c>
      <c r="AH203" s="114" t="n">
        <f aca="false">IF(U203&gt;0,(U203/R203),"no data")</f>
        <v>0.417311550587561</v>
      </c>
      <c r="AI203" s="116" t="n">
        <f aca="false">(1440-((W203*X203)+(Y203*Z203)+(AA203*AB203))/(W203+Y203+AA203))/1440</f>
        <v>1</v>
      </c>
      <c r="AJ203" s="117" t="n">
        <f aca="false">IF(U203&gt;0,(1440-((X203*W203+AT203*AU203)+(Z203*Y203+AV203*AW203)+(AA203*AB203+AX203*AY203))/(W203+Y203+AA203))/1440,"no data")</f>
        <v>0.867471819645733</v>
      </c>
      <c r="AK203" s="91" t="n">
        <v>4.272</v>
      </c>
      <c r="AL203" s="96" t="n">
        <v>136.37</v>
      </c>
      <c r="AM203" s="105" t="n">
        <f aca="false">AK203*AL203</f>
        <v>582.57264</v>
      </c>
      <c r="AN203" s="118" t="n">
        <v>12.4401</v>
      </c>
      <c r="AO203" s="165" t="n">
        <v>1019.15981382786</v>
      </c>
      <c r="AP203" s="121" t="n">
        <f aca="false">AN203*AO203</f>
        <v>12678.45</v>
      </c>
      <c r="AQ203" s="122" t="n">
        <f aca="false">IF(U203&gt;0,((((AK203*AL203)+(AN203*AO203))/(U203*1000))*1000000),"no data")</f>
        <v>9107.84521978022</v>
      </c>
      <c r="AR203" s="123" t="n">
        <f aca="false">S203/24</f>
        <v>131.416666666667</v>
      </c>
      <c r="AS203" s="34"/>
      <c r="AT203" s="106" t="n">
        <f aca="false">39-19</f>
        <v>20</v>
      </c>
      <c r="AU203" s="125" t="n">
        <v>43</v>
      </c>
      <c r="AV203" s="106" t="n">
        <v>14</v>
      </c>
      <c r="AW203" s="106" t="n">
        <v>84</v>
      </c>
      <c r="AX203" s="125" t="n">
        <v>27</v>
      </c>
      <c r="AY203" s="106" t="n">
        <v>900</v>
      </c>
      <c r="AZ203" s="106" t="n">
        <v>10</v>
      </c>
      <c r="BB203" s="126" t="n">
        <v>395</v>
      </c>
      <c r="BC203" s="126" t="n">
        <v>625</v>
      </c>
      <c r="BD203" s="126" t="n">
        <v>496</v>
      </c>
      <c r="BE203" s="126" t="n">
        <f aca="false">BC203-BB203</f>
        <v>230</v>
      </c>
      <c r="BF203" s="126" t="n">
        <f aca="false">AQ204</f>
        <v>8693.87826086957</v>
      </c>
      <c r="BG203" s="128" t="n">
        <f aca="false">BD203/24</f>
        <v>20.6666666666667</v>
      </c>
      <c r="BH203" s="126" t="n">
        <v>0</v>
      </c>
      <c r="BI203" s="126" t="n">
        <v>0</v>
      </c>
      <c r="BJ203" s="126" t="n">
        <v>9.84</v>
      </c>
      <c r="BK203" s="126" t="n">
        <v>13.67</v>
      </c>
      <c r="BL203" s="126" t="n">
        <v>10.59</v>
      </c>
      <c r="BM203" s="126" t="n">
        <v>51.14</v>
      </c>
      <c r="BN203" s="126" t="n">
        <v>0.9342</v>
      </c>
      <c r="BO203" s="126" t="n">
        <v>87.8</v>
      </c>
      <c r="BP203" s="126" t="n">
        <v>87.49</v>
      </c>
      <c r="BQ203" s="176" t="n">
        <v>0</v>
      </c>
      <c r="BR203" s="126" t="n">
        <v>11468</v>
      </c>
      <c r="BS203" s="126" t="n">
        <v>11577</v>
      </c>
      <c r="BT203" s="126" t="n">
        <v>0</v>
      </c>
    </row>
    <row r="204" customFormat="false" ht="13.8" hidden="false" customHeight="false" outlineLevel="0" collapsed="false">
      <c r="A204" s="54"/>
      <c r="B204" s="55" t="n">
        <v>43664</v>
      </c>
      <c r="C204" s="103" t="n">
        <v>87.4</v>
      </c>
      <c r="D204" s="132" t="n">
        <v>0.722</v>
      </c>
      <c r="E204" s="105" t="n">
        <v>84.5</v>
      </c>
      <c r="F204" s="107" t="n">
        <v>101</v>
      </c>
      <c r="G204" s="107" t="n">
        <v>76</v>
      </c>
      <c r="H204" s="107" t="n">
        <v>18</v>
      </c>
      <c r="I204" s="107" t="n">
        <v>53</v>
      </c>
      <c r="J204" s="107" t="n">
        <v>24</v>
      </c>
      <c r="K204" s="107" t="n">
        <v>0</v>
      </c>
      <c r="L204" s="151" t="n">
        <v>4</v>
      </c>
      <c r="M204" s="151" t="n">
        <v>52</v>
      </c>
      <c r="N204" s="151" t="n">
        <v>0</v>
      </c>
      <c r="O204" s="151" t="n">
        <v>0</v>
      </c>
      <c r="P204" s="151" t="n">
        <v>0</v>
      </c>
      <c r="Q204" s="151" t="n">
        <v>0</v>
      </c>
      <c r="R204" s="152" t="n">
        <v>3528</v>
      </c>
      <c r="S204" s="110" t="n">
        <v>3007</v>
      </c>
      <c r="T204" s="110" t="n">
        <v>2576</v>
      </c>
      <c r="U204" s="111" t="n">
        <v>2530</v>
      </c>
      <c r="V204" s="111" t="n">
        <v>2612</v>
      </c>
      <c r="W204" s="107" t="n">
        <v>40</v>
      </c>
      <c r="X204" s="107" t="n">
        <v>0</v>
      </c>
      <c r="Y204" s="107" t="n">
        <v>40</v>
      </c>
      <c r="Z204" s="107" t="n">
        <v>0</v>
      </c>
      <c r="AA204" s="107" t="n">
        <v>60</v>
      </c>
      <c r="AB204" s="107" t="n">
        <v>0</v>
      </c>
      <c r="AC204" s="106" t="n">
        <f aca="false">(V204-U204)+AZ204</f>
        <v>82</v>
      </c>
      <c r="AD204" s="113" t="n">
        <f aca="false">U204-T204</f>
        <v>-46</v>
      </c>
      <c r="AE204" s="107" t="n">
        <v>125</v>
      </c>
      <c r="AF204" s="114" t="n">
        <f aca="false">IF(AE204&gt;0, V204/(AE204*24),"no data")</f>
        <v>0.870666666666667</v>
      </c>
      <c r="AG204" s="115" t="n">
        <f aca="false">IF(R204&gt;0,R204/24,"no data")</f>
        <v>147</v>
      </c>
      <c r="AH204" s="114" t="n">
        <f aca="false">IF(U204&gt;0,(U204/R204),"no data")</f>
        <v>0.717120181405896</v>
      </c>
      <c r="AI204" s="116" t="n">
        <f aca="false">(1440-((W204*X204)+(Y204*Z204)+(AA204*AB204))/(W204+Y204+AA204))/1440</f>
        <v>1</v>
      </c>
      <c r="AJ204" s="117" t="n">
        <f aca="false">IF(U204&gt;0,(1440-((X204*W204+AT204*AU204)+(Z204*Y204+AV204*AW204)+(AA204*AB204+AX204*AY204))/(W204+Y204+AA204))/1440,"no data")</f>
        <v>0.834300595238095</v>
      </c>
      <c r="AK204" s="91" t="n">
        <v>6.1</v>
      </c>
      <c r="AL204" s="96" t="n">
        <v>126.43</v>
      </c>
      <c r="AM204" s="105" t="n">
        <f aca="false">AK204*AL204</f>
        <v>771.223</v>
      </c>
      <c r="AN204" s="118" t="n">
        <v>20.87902</v>
      </c>
      <c r="AO204" s="165" t="n">
        <v>1016.53664779286</v>
      </c>
      <c r="AP204" s="121" t="n">
        <f aca="false">AN204*AO204</f>
        <v>21224.289</v>
      </c>
      <c r="AQ204" s="122" t="n">
        <f aca="false">IF(U204&gt;0,((((AK204*AL204)+(AN204*AO204))/(U204*1000))*1000000),"no data")</f>
        <v>8693.87826086957</v>
      </c>
      <c r="AR204" s="123" t="n">
        <f aca="false">S204/24</f>
        <v>125.291666666667</v>
      </c>
      <c r="AS204" s="34"/>
      <c r="AT204" s="106" t="n">
        <v>19</v>
      </c>
      <c r="AU204" s="125" t="n">
        <v>15</v>
      </c>
      <c r="AV204" s="125" t="n">
        <v>0</v>
      </c>
      <c r="AW204" s="106" t="n">
        <v>0</v>
      </c>
      <c r="AX204" s="125" t="n">
        <v>23</v>
      </c>
      <c r="AY204" s="106" t="n">
        <v>1440</v>
      </c>
      <c r="AZ204" s="106" t="n">
        <v>0</v>
      </c>
      <c r="BB204" s="181" t="n">
        <v>762</v>
      </c>
      <c r="BC204" s="181" t="n">
        <v>963</v>
      </c>
      <c r="BD204" s="181" t="n">
        <v>887</v>
      </c>
      <c r="BE204" s="181" t="n">
        <f aca="false">BC204-BB204</f>
        <v>201</v>
      </c>
      <c r="BF204" s="181" t="n">
        <f aca="false">AQ204</f>
        <v>8693.87826086957</v>
      </c>
      <c r="BG204" s="182" t="n">
        <f aca="false">BD204/24</f>
        <v>36.9583333333333</v>
      </c>
      <c r="BH204" s="183" t="n">
        <v>0</v>
      </c>
      <c r="BI204" s="184" t="n">
        <v>0</v>
      </c>
      <c r="BJ204" s="185" t="n">
        <v>23.26</v>
      </c>
      <c r="BK204" s="185" t="n">
        <v>20.87</v>
      </c>
      <c r="BL204" s="185" t="n">
        <v>15.98</v>
      </c>
      <c r="BM204" s="186" t="n">
        <v>50.18</v>
      </c>
      <c r="BN204" s="187" t="n">
        <v>0.9371</v>
      </c>
      <c r="BO204" s="185" t="n">
        <v>87.94</v>
      </c>
      <c r="BP204" s="185" t="n">
        <v>87.38</v>
      </c>
      <c r="BQ204" s="176" t="n">
        <v>0</v>
      </c>
      <c r="BR204" s="185" t="n">
        <v>11379</v>
      </c>
      <c r="BS204" s="185" t="n">
        <v>11566</v>
      </c>
      <c r="BT204" s="182" t="n">
        <v>5.3</v>
      </c>
    </row>
    <row r="205" customFormat="false" ht="13.8" hidden="false" customHeight="false" outlineLevel="0" collapsed="false">
      <c r="A205" s="54"/>
      <c r="B205" s="55" t="n">
        <v>43665</v>
      </c>
      <c r="C205" s="103" t="n">
        <v>88.1</v>
      </c>
      <c r="D205" s="132" t="n">
        <v>0.703</v>
      </c>
      <c r="E205" s="105" t="n">
        <v>83.4</v>
      </c>
      <c r="F205" s="107" t="n">
        <v>97</v>
      </c>
      <c r="G205" s="107" t="n">
        <v>80</v>
      </c>
      <c r="H205" s="107" t="n">
        <v>0</v>
      </c>
      <c r="I205" s="107" t="n">
        <v>0</v>
      </c>
      <c r="J205" s="107" t="n">
        <v>16</v>
      </c>
      <c r="K205" s="107" t="n">
        <v>58</v>
      </c>
      <c r="L205" s="151" t="n">
        <v>24</v>
      </c>
      <c r="M205" s="151" t="n">
        <v>0</v>
      </c>
      <c r="N205" s="151" t="n">
        <v>5</v>
      </c>
      <c r="O205" s="151" t="n">
        <v>30</v>
      </c>
      <c r="P205" s="151" t="n">
        <v>0</v>
      </c>
      <c r="Q205" s="151" t="n">
        <v>0</v>
      </c>
      <c r="R205" s="152" t="n">
        <v>3519</v>
      </c>
      <c r="S205" s="110" t="n">
        <v>3446</v>
      </c>
      <c r="T205" s="110" t="n">
        <v>1004</v>
      </c>
      <c r="U205" s="111" t="n">
        <v>999</v>
      </c>
      <c r="V205" s="111" t="n">
        <v>1058</v>
      </c>
      <c r="W205" s="107" t="n">
        <v>40</v>
      </c>
      <c r="X205" s="107" t="n">
        <v>0</v>
      </c>
      <c r="Y205" s="107" t="n">
        <v>40</v>
      </c>
      <c r="Z205" s="107" t="n">
        <v>0</v>
      </c>
      <c r="AA205" s="107" t="n">
        <v>60</v>
      </c>
      <c r="AB205" s="107" t="n">
        <v>0</v>
      </c>
      <c r="AC205" s="106" t="n">
        <f aca="false">(V205-U205)+AZ205</f>
        <v>65</v>
      </c>
      <c r="AD205" s="113" t="n">
        <f aca="false">U205-T205</f>
        <v>-5</v>
      </c>
      <c r="AE205" s="107" t="n">
        <v>61</v>
      </c>
      <c r="AF205" s="114" t="n">
        <f aca="false">IF(AE205&gt;0, V205/(AE205*24),"no data")</f>
        <v>0.722677595628415</v>
      </c>
      <c r="AG205" s="115" t="n">
        <f aca="false">IF(R205&gt;0,R205/24,"no data")</f>
        <v>146.625</v>
      </c>
      <c r="AH205" s="114" t="n">
        <f aca="false">IF(U205&gt;0,(U205/R205),"no data")</f>
        <v>0.283887468030691</v>
      </c>
      <c r="AI205" s="116" t="n">
        <f aca="false">(1440-((W205*X205)+(Y205*Z205)+(AA205*AB205))/(W205+Y205+AA205))/1440</f>
        <v>1</v>
      </c>
      <c r="AJ205" s="117" t="n">
        <f aca="false">IF(U205&gt;0,(1440-((X205*W205+AT205*AU205)+(Z205*Y205+AV205*AW205)+(AA205*AB205+AX205*AY205))/(W205+Y205+AA205))/1440,"no data")</f>
        <v>0.78609126984127</v>
      </c>
      <c r="AK205" s="91" t="n">
        <v>4.174</v>
      </c>
      <c r="AL205" s="96" t="n">
        <v>133.65</v>
      </c>
      <c r="AM205" s="105" t="n">
        <f aca="false">AK205*AL205</f>
        <v>557.8551</v>
      </c>
      <c r="AN205" s="118" t="n">
        <v>8.575158</v>
      </c>
      <c r="AO205" s="165" t="n">
        <v>1020.96812676804</v>
      </c>
      <c r="AP205" s="121" t="n">
        <f aca="false">AN205*AO205</f>
        <v>8754.963</v>
      </c>
      <c r="AQ205" s="122" t="n">
        <f aca="false">IF(U205&gt;0,((((AK205*AL205)+(AN205*AO205))/(U205*1000))*1000000),"no data")</f>
        <v>9322.14024024024</v>
      </c>
      <c r="AR205" s="123" t="n">
        <f aca="false">S205/24</f>
        <v>143.583333333333</v>
      </c>
      <c r="AS205" s="34"/>
      <c r="AT205" s="106" t="n">
        <v>0</v>
      </c>
      <c r="AU205" s="125" t="n">
        <v>0</v>
      </c>
      <c r="AV205" s="125" t="n">
        <v>17</v>
      </c>
      <c r="AW205" s="106" t="n">
        <v>92</v>
      </c>
      <c r="AX205" s="125" t="n">
        <v>40</v>
      </c>
      <c r="AY205" s="106" t="n">
        <v>1039</v>
      </c>
      <c r="AZ205" s="106" t="n">
        <v>6</v>
      </c>
      <c r="BB205" s="126" t="n">
        <v>0</v>
      </c>
      <c r="BC205" s="126" t="n">
        <v>719</v>
      </c>
      <c r="BD205" s="126" t="n">
        <v>339</v>
      </c>
      <c r="BE205" s="126" t="n">
        <f aca="false">BC205-BB205</f>
        <v>719</v>
      </c>
      <c r="BF205" s="126" t="n">
        <f aca="false">AQ205</f>
        <v>9322.14024024024</v>
      </c>
      <c r="BG205" s="128" t="n">
        <f aca="false">BD205/24</f>
        <v>14.125</v>
      </c>
      <c r="BH205" s="153" t="n">
        <v>0</v>
      </c>
      <c r="BI205" s="154" t="n">
        <v>0</v>
      </c>
      <c r="BJ205" s="156" t="n">
        <v>0</v>
      </c>
      <c r="BK205" s="158" t="n">
        <v>20.2</v>
      </c>
      <c r="BL205" s="156" t="n">
        <v>15.6</v>
      </c>
      <c r="BM205" s="155" t="n">
        <v>50.18</v>
      </c>
      <c r="BN205" s="157" t="n">
        <v>0.9353</v>
      </c>
      <c r="BO205" s="156" t="n">
        <v>0</v>
      </c>
      <c r="BP205" s="155" t="n">
        <v>87.34</v>
      </c>
      <c r="BQ205" s="176" t="n">
        <v>0</v>
      </c>
      <c r="BR205" s="156" t="n">
        <v>0</v>
      </c>
      <c r="BS205" s="126" t="n">
        <v>11716</v>
      </c>
      <c r="BT205" s="128" t="n">
        <v>0</v>
      </c>
    </row>
    <row r="206" customFormat="false" ht="13.8" hidden="false" customHeight="false" outlineLevel="0" collapsed="false">
      <c r="A206" s="54"/>
      <c r="B206" s="55" t="n">
        <v>43666</v>
      </c>
      <c r="C206" s="103" t="n">
        <v>91.3</v>
      </c>
      <c r="D206" s="132" t="n">
        <v>0.667</v>
      </c>
      <c r="E206" s="105" t="n">
        <v>84.5</v>
      </c>
      <c r="F206" s="107" t="n">
        <v>98.6</v>
      </c>
      <c r="G206" s="107" t="n">
        <v>82.8</v>
      </c>
      <c r="H206" s="107" t="n">
        <v>14</v>
      </c>
      <c r="I206" s="107" t="n">
        <v>57</v>
      </c>
      <c r="J206" s="107" t="n">
        <v>24</v>
      </c>
      <c r="K206" s="107" t="n">
        <v>0</v>
      </c>
      <c r="L206" s="151" t="n">
        <v>8</v>
      </c>
      <c r="M206" s="151" t="n">
        <v>27</v>
      </c>
      <c r="N206" s="151" t="n">
        <v>0</v>
      </c>
      <c r="O206" s="151" t="n">
        <v>0</v>
      </c>
      <c r="P206" s="151" t="n">
        <v>0</v>
      </c>
      <c r="Q206" s="151" t="n">
        <v>0</v>
      </c>
      <c r="R206" s="152" t="n">
        <v>3484</v>
      </c>
      <c r="S206" s="110" t="n">
        <v>3111</v>
      </c>
      <c r="T206" s="110" t="n">
        <v>2313</v>
      </c>
      <c r="U206" s="111" t="n">
        <v>2271</v>
      </c>
      <c r="V206" s="111" t="n">
        <v>2358</v>
      </c>
      <c r="W206" s="107" t="n">
        <v>40</v>
      </c>
      <c r="X206" s="107" t="n">
        <v>0</v>
      </c>
      <c r="Y206" s="107" t="n">
        <v>40</v>
      </c>
      <c r="Z206" s="107" t="n">
        <v>0</v>
      </c>
      <c r="AA206" s="107" t="n">
        <v>60</v>
      </c>
      <c r="AB206" s="107" t="n">
        <v>0</v>
      </c>
      <c r="AC206" s="106" t="n">
        <f aca="false">(V206-U206)+AZ206</f>
        <v>87</v>
      </c>
      <c r="AD206" s="113" t="n">
        <f aca="false">U206-T206</f>
        <v>-42</v>
      </c>
      <c r="AE206" s="107" t="n">
        <v>122</v>
      </c>
      <c r="AF206" s="114" t="n">
        <f aca="false">IF(AE206&gt;0, V206/(AE206*24),"no data")</f>
        <v>0.805327868852459</v>
      </c>
      <c r="AG206" s="115" t="n">
        <f aca="false">IF(R206&gt;0,R206/24,"no data")</f>
        <v>145.166666666667</v>
      </c>
      <c r="AH206" s="114" t="n">
        <f aca="false">IF(U206&gt;0,(U206/R206),"no data")</f>
        <v>0.651836969001148</v>
      </c>
      <c r="AI206" s="116" t="n">
        <f aca="false">(1440-((W206*X206)+(Y206*Z206)+(AA206*AB206))/(W206+Y206+AA206))/1440</f>
        <v>1</v>
      </c>
      <c r="AJ206" s="117" t="n">
        <f aca="false">IF(U206&gt;0,(1440-((X206*W206+AT206*AU206)+(Z206*Y206+AV206*AW206)+(AA206*AB206+AX206*AY206))/(W206+Y206+AA206))/1440,"no data")</f>
        <v>0.760357142857143</v>
      </c>
      <c r="AK206" s="91" t="n">
        <v>5.7</v>
      </c>
      <c r="AL206" s="96" t="n">
        <v>127.56</v>
      </c>
      <c r="AM206" s="105" t="n">
        <f aca="false">AK206*AL206</f>
        <v>727.092</v>
      </c>
      <c r="AN206" s="118" t="n">
        <v>19.00042</v>
      </c>
      <c r="AO206" s="165" t="n">
        <v>1015.43181677037</v>
      </c>
      <c r="AP206" s="121" t="n">
        <f aca="false">AN206*AO206</f>
        <v>19293.631</v>
      </c>
      <c r="AQ206" s="122" t="n">
        <f aca="false">IF(U206&gt;0,((((AK206*AL206)+(AN206*AO206))/(U206*1000))*1000000),"no data")</f>
        <v>8815.81814178776</v>
      </c>
      <c r="AR206" s="123" t="n">
        <f aca="false">S206/24</f>
        <v>129.625</v>
      </c>
      <c r="AS206" s="34"/>
      <c r="AT206" s="106" t="n">
        <v>22</v>
      </c>
      <c r="AU206" s="125" t="n">
        <v>36</v>
      </c>
      <c r="AV206" s="125" t="n">
        <v>0</v>
      </c>
      <c r="AW206" s="106" t="n">
        <v>0</v>
      </c>
      <c r="AX206" s="125" t="n">
        <v>33</v>
      </c>
      <c r="AY206" s="106" t="n">
        <v>1440</v>
      </c>
      <c r="AZ206" s="106" t="n">
        <v>0</v>
      </c>
      <c r="BB206" s="126" t="n">
        <v>606</v>
      </c>
      <c r="BC206" s="126" t="n">
        <v>959</v>
      </c>
      <c r="BD206" s="126" t="n">
        <v>793</v>
      </c>
      <c r="BE206" s="126" t="n">
        <f aca="false">BC206-BB206</f>
        <v>353</v>
      </c>
      <c r="BF206" s="126" t="n">
        <f aca="false">AQ206</f>
        <v>8815.81814178776</v>
      </c>
      <c r="BG206" s="128" t="n">
        <f aca="false">BD206/24</f>
        <v>33.0416666666667</v>
      </c>
      <c r="BH206" s="153" t="n">
        <v>0</v>
      </c>
      <c r="BI206" s="154" t="n">
        <v>0</v>
      </c>
      <c r="BJ206" s="156" t="n">
        <v>9.05</v>
      </c>
      <c r="BK206" s="158" t="n">
        <v>20.9</v>
      </c>
      <c r="BL206" s="156" t="n">
        <v>15.7</v>
      </c>
      <c r="BM206" s="155" t="n">
        <v>50.14</v>
      </c>
      <c r="BN206" s="157" t="n">
        <v>0.9371</v>
      </c>
      <c r="BO206" s="156" t="n">
        <v>87.76</v>
      </c>
      <c r="BP206" s="155" t="n">
        <v>87.29</v>
      </c>
      <c r="BQ206" s="176" t="n">
        <v>0</v>
      </c>
      <c r="BR206" s="156" t="n">
        <v>11244</v>
      </c>
      <c r="BS206" s="126" t="n">
        <v>11630</v>
      </c>
      <c r="BT206" s="128" t="n">
        <v>5.75</v>
      </c>
    </row>
    <row r="207" customFormat="false" ht="13.8" hidden="false" customHeight="false" outlineLevel="0" collapsed="false">
      <c r="A207" s="54"/>
      <c r="B207" s="55" t="n">
        <v>43667</v>
      </c>
      <c r="C207" s="103" t="n">
        <v>93.5</v>
      </c>
      <c r="D207" s="132" t="n">
        <v>0.666</v>
      </c>
      <c r="E207" s="105" t="n">
        <v>86.4</v>
      </c>
      <c r="F207" s="107" t="n">
        <v>101</v>
      </c>
      <c r="G207" s="107" t="n">
        <v>86</v>
      </c>
      <c r="H207" s="107" t="n">
        <v>24</v>
      </c>
      <c r="I207" s="107" t="n">
        <v>0</v>
      </c>
      <c r="J207" s="107" t="n">
        <v>1</v>
      </c>
      <c r="K207" s="107" t="n">
        <v>5</v>
      </c>
      <c r="L207" s="151" t="n">
        <v>0</v>
      </c>
      <c r="M207" s="151" t="n">
        <v>0</v>
      </c>
      <c r="N207" s="151" t="n">
        <v>9</v>
      </c>
      <c r="O207" s="151" t="n">
        <v>9</v>
      </c>
      <c r="P207" s="151" t="n">
        <v>0</v>
      </c>
      <c r="Q207" s="151" t="n">
        <v>0</v>
      </c>
      <c r="R207" s="152" t="n">
        <v>3461</v>
      </c>
      <c r="S207" s="110" t="n">
        <v>2267</v>
      </c>
      <c r="T207" s="110" t="n">
        <v>1427</v>
      </c>
      <c r="U207" s="111" t="n">
        <v>1401</v>
      </c>
      <c r="V207" s="111" t="n">
        <v>1474</v>
      </c>
      <c r="W207" s="107" t="n">
        <v>40</v>
      </c>
      <c r="X207" s="107" t="n">
        <v>0</v>
      </c>
      <c r="Y207" s="107" t="n">
        <v>40</v>
      </c>
      <c r="Z207" s="107" t="n">
        <v>810</v>
      </c>
      <c r="AA207" s="107" t="n">
        <v>60</v>
      </c>
      <c r="AB207" s="107" t="n">
        <v>0</v>
      </c>
      <c r="AC207" s="106" t="n">
        <f aca="false">(V207-U207)+AZ207</f>
        <v>73</v>
      </c>
      <c r="AD207" s="113" t="n">
        <f aca="false">U207-T207</f>
        <v>-26</v>
      </c>
      <c r="AE207" s="107" t="n">
        <v>120</v>
      </c>
      <c r="AF207" s="114" t="n">
        <f aca="false">IF(AE207&gt;0, V207/(AE207*24),"no data")</f>
        <v>0.511805555555555</v>
      </c>
      <c r="AG207" s="115" t="n">
        <f aca="false">IF(R207&gt;0,R207/24,"no data")</f>
        <v>144.208333333333</v>
      </c>
      <c r="AH207" s="114" t="n">
        <f aca="false">IF(U207&gt;0,(U207/R207),"no data")</f>
        <v>0.404796301646923</v>
      </c>
      <c r="AI207" s="116" t="n">
        <f aca="false">(1440-((W207*X207)+(Y207*Z207)+(AA207*AB207))/(W207+Y207+AA207))/1440</f>
        <v>0.839285714285714</v>
      </c>
      <c r="AJ207" s="117" t="n">
        <f aca="false">IF(U207&gt;0,(1440-((X207*W207+AT207*AU207)+(Z207*Y207+AV207*AW207)+(AA207*AB207+AX207*AY207))/(W207+Y207+AA207))/1440,"no data")</f>
        <v>0.551587301587302</v>
      </c>
      <c r="AK207" s="91" t="n">
        <v>0.225</v>
      </c>
      <c r="AL207" s="96" t="n">
        <v>123.72</v>
      </c>
      <c r="AM207" s="105" t="n">
        <f aca="false">AK207*AL207</f>
        <v>27.837</v>
      </c>
      <c r="AN207" s="118" t="n">
        <v>12.5858</v>
      </c>
      <c r="AO207" s="165" t="n">
        <v>1006.21255700869</v>
      </c>
      <c r="AP207" s="121" t="n">
        <f aca="false">AN207*AO207</f>
        <v>12663.99</v>
      </c>
      <c r="AQ207" s="122" t="n">
        <f aca="false">IF(U207&gt;0,((((AK207*AL207)+(AN207*AO207))/(U207*1000))*1000000),"no data")</f>
        <v>9059.11991434689</v>
      </c>
      <c r="AR207" s="123" t="n">
        <f aca="false">S207/24</f>
        <v>94.4583333333333</v>
      </c>
      <c r="AS207" s="34"/>
      <c r="AT207" s="106" t="n">
        <v>0</v>
      </c>
      <c r="AU207" s="125" t="n">
        <v>0</v>
      </c>
      <c r="AV207" s="125" t="n">
        <v>25</v>
      </c>
      <c r="AW207" s="106" t="n">
        <v>16</v>
      </c>
      <c r="AX207" s="125" t="n">
        <v>40</v>
      </c>
      <c r="AY207" s="106" t="n">
        <v>1440</v>
      </c>
      <c r="AZ207" s="106" t="n">
        <v>0</v>
      </c>
      <c r="BB207" s="126" t="n">
        <v>948</v>
      </c>
      <c r="BC207" s="126" t="n">
        <v>47</v>
      </c>
      <c r="BD207" s="126" t="n">
        <v>479</v>
      </c>
      <c r="BE207" s="126" t="n">
        <f aca="false">BC207-BB207</f>
        <v>-901</v>
      </c>
      <c r="BF207" s="126" t="n">
        <f aca="false">AQ207</f>
        <v>9059.11991434689</v>
      </c>
      <c r="BG207" s="128" t="n">
        <f aca="false">BD207/24</f>
        <v>19.9583333333333</v>
      </c>
      <c r="BH207" s="153" t="n">
        <v>0</v>
      </c>
      <c r="BI207" s="154" t="n">
        <v>0</v>
      </c>
      <c r="BJ207" s="156" t="n">
        <v>23.08</v>
      </c>
      <c r="BK207" s="158" t="n">
        <v>0.83</v>
      </c>
      <c r="BL207" s="156" t="n">
        <v>1.14</v>
      </c>
      <c r="BM207" s="155" t="n">
        <v>50.15</v>
      </c>
      <c r="BN207" s="157" t="n">
        <v>0.9379</v>
      </c>
      <c r="BO207" s="156" t="n">
        <v>87.99</v>
      </c>
      <c r="BP207" s="155" t="n">
        <v>87.4</v>
      </c>
      <c r="BQ207" s="176" t="n">
        <v>0</v>
      </c>
      <c r="BR207" s="156" t="n">
        <v>11408</v>
      </c>
      <c r="BS207" s="126" t="n">
        <v>11715</v>
      </c>
      <c r="BT207" s="128" t="n">
        <v>0</v>
      </c>
    </row>
    <row r="208" customFormat="false" ht="13.8" hidden="false" customHeight="false" outlineLevel="0" collapsed="false">
      <c r="A208" s="54"/>
      <c r="B208" s="55" t="n">
        <v>43668</v>
      </c>
      <c r="C208" s="103" t="n">
        <v>94.1</v>
      </c>
      <c r="D208" s="132" t="n">
        <v>0.657</v>
      </c>
      <c r="E208" s="105" t="n">
        <v>86.5</v>
      </c>
      <c r="F208" s="106" t="n">
        <v>102</v>
      </c>
      <c r="G208" s="106" t="n">
        <v>86</v>
      </c>
      <c r="H208" s="107" t="n">
        <v>24</v>
      </c>
      <c r="I208" s="107" t="n">
        <v>0</v>
      </c>
      <c r="J208" s="107" t="n">
        <v>18</v>
      </c>
      <c r="K208" s="107" t="n">
        <v>21</v>
      </c>
      <c r="L208" s="136" t="n">
        <v>0</v>
      </c>
      <c r="M208" s="136" t="n">
        <v>0</v>
      </c>
      <c r="N208" s="136" t="n">
        <v>0</v>
      </c>
      <c r="O208" s="136" t="n">
        <v>0</v>
      </c>
      <c r="P208" s="136" t="n">
        <v>0</v>
      </c>
      <c r="Q208" s="136" t="n">
        <v>0</v>
      </c>
      <c r="R208" s="136" t="n">
        <v>3458</v>
      </c>
      <c r="S208" s="110" t="n">
        <v>2543</v>
      </c>
      <c r="T208" s="110" t="n">
        <v>2511</v>
      </c>
      <c r="U208" s="111" t="n">
        <v>2453</v>
      </c>
      <c r="V208" s="111" t="n">
        <v>2543</v>
      </c>
      <c r="W208" s="107" t="n">
        <v>40</v>
      </c>
      <c r="X208" s="107" t="n">
        <v>0</v>
      </c>
      <c r="Y208" s="107" t="n">
        <v>40</v>
      </c>
      <c r="Z208" s="106" t="n">
        <v>301</v>
      </c>
      <c r="AA208" s="107" t="n">
        <v>60</v>
      </c>
      <c r="AB208" s="106" t="n">
        <v>0</v>
      </c>
      <c r="AC208" s="106" t="n">
        <f aca="false">(V208-U208)+AZ208</f>
        <v>90</v>
      </c>
      <c r="AD208" s="113" t="n">
        <f aca="false">U208-T208</f>
        <v>-58</v>
      </c>
      <c r="AE208" s="106" t="n">
        <v>122</v>
      </c>
      <c r="AF208" s="114" t="n">
        <f aca="false">IF(AE208&gt;0, V208/(AE208*24),"no data")</f>
        <v>0.868510928961749</v>
      </c>
      <c r="AG208" s="115" t="n">
        <f aca="false">IF(R208&gt;0,R208/24,"no data")</f>
        <v>144.083333333333</v>
      </c>
      <c r="AH208" s="114" t="n">
        <f aca="false">IF(U208&gt;0,(U208/R208),"no data")</f>
        <v>0.70936957779063</v>
      </c>
      <c r="AI208" s="116" t="n">
        <f aca="false">(1440-((W208*X208)+(Y208*Z208)+(AA208*AB208))/(W208+Y208+AA208))/1440</f>
        <v>0.940277777777778</v>
      </c>
      <c r="AJ208" s="117" t="n">
        <f aca="false">IF(U208&gt;0,(1440-((X208*W208+AT208*AU208)+(Z208*Y208+AV208*AW208)+(AA208*AB208+AX208*AY208))/(W208+Y208+AA208))/1440,"no data")</f>
        <v>0.764702380952381</v>
      </c>
      <c r="AK208" s="91" t="n">
        <v>4.267</v>
      </c>
      <c r="AL208" s="96" t="n">
        <v>134.26</v>
      </c>
      <c r="AM208" s="105" t="n">
        <f aca="false">AK208*AL208</f>
        <v>572.88742</v>
      </c>
      <c r="AN208" s="118" t="n">
        <v>20.869289</v>
      </c>
      <c r="AO208" s="165" t="n">
        <v>1005.9834812772</v>
      </c>
      <c r="AP208" s="121" t="n">
        <f aca="false">AN208*AO208</f>
        <v>20994.16</v>
      </c>
      <c r="AQ208" s="122" t="n">
        <f aca="false">IF(U208&gt;0,((((AK208*AL208)+(AN208*AO208))/(U208*1000))*1000000),"no data")</f>
        <v>8792.1106481859</v>
      </c>
      <c r="AR208" s="123" t="n">
        <f aca="false">S208/24</f>
        <v>105.958333333333</v>
      </c>
      <c r="AS208" s="34"/>
      <c r="AT208" s="106" t="n">
        <v>0</v>
      </c>
      <c r="AU208" s="125" t="n">
        <v>0</v>
      </c>
      <c r="AV208" s="125" t="n">
        <v>22</v>
      </c>
      <c r="AW208" s="106" t="n">
        <v>38</v>
      </c>
      <c r="AX208" s="125" t="n">
        <v>24</v>
      </c>
      <c r="AY208" s="106" t="n">
        <v>1440</v>
      </c>
      <c r="AZ208" s="106" t="n">
        <v>0</v>
      </c>
      <c r="BB208" s="126" t="n">
        <v>949</v>
      </c>
      <c r="BC208" s="126" t="n">
        <v>740</v>
      </c>
      <c r="BD208" s="126" t="n">
        <v>854</v>
      </c>
      <c r="BE208" s="126" t="n">
        <f aca="false">BC208-BB208</f>
        <v>-209</v>
      </c>
      <c r="BF208" s="126" t="n">
        <f aca="false">AQ208</f>
        <v>8792.1106481859</v>
      </c>
      <c r="BG208" s="128" t="n">
        <f aca="false">BD208/24</f>
        <v>35.5833333333333</v>
      </c>
      <c r="BH208" s="153" t="n">
        <v>0</v>
      </c>
      <c r="BI208" s="154" t="n">
        <v>0</v>
      </c>
      <c r="BJ208" s="156" t="n">
        <v>23.26</v>
      </c>
      <c r="BK208" s="156" t="n">
        <v>16.31</v>
      </c>
      <c r="BL208" s="156" t="n">
        <v>12.38</v>
      </c>
      <c r="BM208" s="156" t="n">
        <v>50.15</v>
      </c>
      <c r="BN208" s="157" t="n">
        <v>0.9348</v>
      </c>
      <c r="BO208" s="156" t="n">
        <v>88.05</v>
      </c>
      <c r="BP208" s="155" t="n">
        <v>87.45</v>
      </c>
      <c r="BQ208" s="176" t="n">
        <v>0</v>
      </c>
      <c r="BR208" s="126" t="n">
        <v>11534</v>
      </c>
      <c r="BS208" s="126" t="n">
        <v>11688</v>
      </c>
      <c r="BT208" s="128" t="n">
        <v>5.77</v>
      </c>
    </row>
    <row r="209" customFormat="false" ht="14.95" hidden="false" customHeight="true" outlineLevel="0" collapsed="false">
      <c r="A209" s="189" t="s">
        <v>114</v>
      </c>
      <c r="B209" s="55" t="n">
        <v>43669</v>
      </c>
      <c r="C209" s="56" t="n">
        <v>96.1</v>
      </c>
      <c r="D209" s="57" t="n">
        <v>0.6</v>
      </c>
      <c r="E209" s="58" t="n">
        <v>85.1</v>
      </c>
      <c r="F209" s="59" t="n">
        <v>105</v>
      </c>
      <c r="G209" s="59" t="n">
        <v>87</v>
      </c>
      <c r="H209" s="60" t="n">
        <v>24</v>
      </c>
      <c r="I209" s="60" t="n">
        <v>0</v>
      </c>
      <c r="J209" s="60" t="n">
        <v>24</v>
      </c>
      <c r="K209" s="60" t="n">
        <v>0</v>
      </c>
      <c r="L209" s="61" t="n">
        <v>0</v>
      </c>
      <c r="M209" s="61" t="n">
        <v>0</v>
      </c>
      <c r="N209" s="61" t="n">
        <v>0</v>
      </c>
      <c r="O209" s="61" t="n">
        <v>0</v>
      </c>
      <c r="P209" s="61" t="n">
        <v>0</v>
      </c>
      <c r="Q209" s="61" t="n">
        <v>0</v>
      </c>
      <c r="R209" s="61" t="n">
        <v>3441</v>
      </c>
      <c r="S209" s="62" t="n">
        <v>2860</v>
      </c>
      <c r="T209" s="62" t="n">
        <v>2860</v>
      </c>
      <c r="U209" s="63" t="n">
        <v>2791</v>
      </c>
      <c r="V209" s="63" t="n">
        <v>2880</v>
      </c>
      <c r="W209" s="60" t="n">
        <v>40</v>
      </c>
      <c r="X209" s="60" t="n">
        <v>0</v>
      </c>
      <c r="Y209" s="60" t="n">
        <v>40</v>
      </c>
      <c r="Z209" s="60" t="n">
        <v>0</v>
      </c>
      <c r="AA209" s="60" t="n">
        <v>60</v>
      </c>
      <c r="AB209" s="59" t="n">
        <v>0</v>
      </c>
      <c r="AC209" s="59" t="n">
        <f aca="false">(V209-U209)+AZ209</f>
        <v>89</v>
      </c>
      <c r="AD209" s="65" t="n">
        <f aca="false">U209-T209</f>
        <v>-69</v>
      </c>
      <c r="AE209" s="59" t="n">
        <v>121</v>
      </c>
      <c r="AF209" s="66" t="n">
        <f aca="false">IF(AE209&gt;0, V209/(AE209*24),"no data")</f>
        <v>0.991735537190083</v>
      </c>
      <c r="AG209" s="67" t="n">
        <f aca="false">IF(R209&gt;0,R209/24,"no data")</f>
        <v>143.375</v>
      </c>
      <c r="AH209" s="66" t="n">
        <f aca="false">IF(U209&gt;0,(U209/R209),"no data")</f>
        <v>0.81110142400465</v>
      </c>
      <c r="AI209" s="68" t="n">
        <f aca="false">(1440-((W209*X209)+(Y209*Z209)+(AA209*AB209))/(W209+Y209+AA209))/1440</f>
        <v>1</v>
      </c>
      <c r="AJ209" s="69" t="n">
        <f aca="false">IF(U209&gt;0,(1440-((X209*W209+AT209*AU209)+(Z209*Y209+AV209*AW209)+(AA209*AB209+AX209*AY209))/(W209+Y209+AA209))/1440,"no data")</f>
        <v>0.864285714285714</v>
      </c>
      <c r="AK209" s="91" t="n">
        <v>5.72</v>
      </c>
      <c r="AL209" s="96" t="n">
        <v>126.41</v>
      </c>
      <c r="AM209" s="81" t="n">
        <f aca="false">AK209*AL209</f>
        <v>723.0652</v>
      </c>
      <c r="AN209" s="91" t="n">
        <v>23.39827</v>
      </c>
      <c r="AO209" s="166" t="n">
        <v>1007.01286890014</v>
      </c>
      <c r="AP209" s="58" t="n">
        <f aca="false">AN209*AO209</f>
        <v>23562.359</v>
      </c>
      <c r="AQ209" s="166" t="n">
        <f aca="false">IF(U209&gt;0,((((AK209*AL209)+(AN209*AO209))/(U209*1000))*1000000),"no data")</f>
        <v>8701.33436044429</v>
      </c>
      <c r="AR209" s="168" t="n">
        <f aca="false">S209/24</f>
        <v>119.166666666667</v>
      </c>
      <c r="AS209" s="34"/>
      <c r="AT209" s="59" t="n">
        <v>0</v>
      </c>
      <c r="AU209" s="76" t="n">
        <v>0</v>
      </c>
      <c r="AV209" s="76" t="n">
        <v>0</v>
      </c>
      <c r="AW209" s="59" t="n">
        <v>0</v>
      </c>
      <c r="AX209" s="76" t="n">
        <v>19</v>
      </c>
      <c r="AY209" s="59" t="n">
        <v>1440</v>
      </c>
      <c r="AZ209" s="59" t="n">
        <v>0</v>
      </c>
      <c r="BB209" s="77" t="n">
        <v>947</v>
      </c>
      <c r="BC209" s="77" t="n">
        <v>949</v>
      </c>
      <c r="BD209" s="77" t="n">
        <v>984</v>
      </c>
      <c r="BE209" s="77" t="n">
        <f aca="false">BC209-BB209</f>
        <v>2</v>
      </c>
      <c r="BF209" s="77" t="n">
        <f aca="false">AQ209</f>
        <v>8701.33436044429</v>
      </c>
      <c r="BG209" s="139" t="n">
        <f aca="false">BD209/24</f>
        <v>41</v>
      </c>
      <c r="BH209" s="79" t="n">
        <v>0</v>
      </c>
      <c r="BI209" s="80" t="n">
        <v>0</v>
      </c>
      <c r="BJ209" s="82" t="n">
        <v>23.24</v>
      </c>
      <c r="BK209" s="82" t="n">
        <v>20.86</v>
      </c>
      <c r="BL209" s="82" t="n">
        <v>15.84</v>
      </c>
      <c r="BM209" s="82" t="n">
        <v>50.13</v>
      </c>
      <c r="BN209" s="83" t="n">
        <v>0.9376</v>
      </c>
      <c r="BO209" s="82" t="n">
        <v>87.99</v>
      </c>
      <c r="BP209" s="81" t="n">
        <v>87.41</v>
      </c>
      <c r="BQ209" s="78" t="n">
        <v>0</v>
      </c>
      <c r="BR209" s="77" t="n">
        <v>11532</v>
      </c>
      <c r="BS209" s="77" t="n">
        <v>11739</v>
      </c>
      <c r="BT209" s="78" t="n">
        <v>0</v>
      </c>
    </row>
    <row r="210" customFormat="false" ht="13.8" hidden="false" customHeight="false" outlineLevel="0" collapsed="false">
      <c r="A210" s="189"/>
      <c r="B210" s="55" t="n">
        <v>43670</v>
      </c>
      <c r="C210" s="56" t="n">
        <v>98.8</v>
      </c>
      <c r="D210" s="57" t="n">
        <v>0.599</v>
      </c>
      <c r="E210" s="58" t="n">
        <v>86.4</v>
      </c>
      <c r="F210" s="59" t="n">
        <v>108</v>
      </c>
      <c r="G210" s="59" t="n">
        <v>90</v>
      </c>
      <c r="H210" s="60" t="n">
        <v>24</v>
      </c>
      <c r="I210" s="60" t="n">
        <v>0</v>
      </c>
      <c r="J210" s="60" t="n">
        <v>24</v>
      </c>
      <c r="K210" s="60" t="n">
        <v>0</v>
      </c>
      <c r="L210" s="61" t="n">
        <v>0</v>
      </c>
      <c r="M210" s="61" t="n">
        <v>0</v>
      </c>
      <c r="N210" s="61" t="n">
        <v>0</v>
      </c>
      <c r="O210" s="61" t="n">
        <v>0</v>
      </c>
      <c r="P210" s="61" t="n">
        <v>0</v>
      </c>
      <c r="Q210" s="61" t="n">
        <v>0</v>
      </c>
      <c r="R210" s="61" t="n">
        <v>3407</v>
      </c>
      <c r="S210" s="62" t="n">
        <v>2834</v>
      </c>
      <c r="T210" s="62" t="n">
        <v>2834</v>
      </c>
      <c r="U210" s="63" t="n">
        <v>2765</v>
      </c>
      <c r="V210" s="63" t="n">
        <v>2850</v>
      </c>
      <c r="W210" s="60" t="n">
        <v>39</v>
      </c>
      <c r="X210" s="60" t="n">
        <v>0</v>
      </c>
      <c r="Y210" s="60" t="n">
        <v>39</v>
      </c>
      <c r="Z210" s="60" t="n">
        <v>0</v>
      </c>
      <c r="AA210" s="60" t="n">
        <v>60</v>
      </c>
      <c r="AB210" s="59" t="n">
        <v>0</v>
      </c>
      <c r="AC210" s="59" t="n">
        <f aca="false">(V210-U210)+AZ210</f>
        <v>85</v>
      </c>
      <c r="AD210" s="65" t="n">
        <f aca="false">U210-T210</f>
        <v>-69</v>
      </c>
      <c r="AE210" s="59" t="n">
        <v>121</v>
      </c>
      <c r="AF210" s="66" t="n">
        <f aca="false">IF(AE210&gt;0, V210/(AE210*24),"no data")</f>
        <v>0.981404958677686</v>
      </c>
      <c r="AG210" s="67" t="n">
        <f aca="false">IF(R210&gt;0,R210/24,"no data")</f>
        <v>141.958333333333</v>
      </c>
      <c r="AH210" s="66" t="n">
        <f aca="false">IF(U210&gt;0,(U210/R210),"no data")</f>
        <v>0.811564426181391</v>
      </c>
      <c r="AI210" s="68" t="n">
        <f aca="false">(1440-((W210*X210)+(Y210*Z210)+(AA210*AB210))/(W210+Y210+AA210))/1440</f>
        <v>1</v>
      </c>
      <c r="AJ210" s="69" t="n">
        <f aca="false">IF(U210&gt;0,(1440-((X210*W210+AT210*AU210)+(Z210*Y210+AV210*AW210)+(AA210*AB210+AX210*AY210))/(W210+Y210+AA210))/1440,"no data")</f>
        <v>0.855072463768116</v>
      </c>
      <c r="AK210" s="91" t="n">
        <v>5.75</v>
      </c>
      <c r="AL210" s="96" t="n">
        <v>131.77</v>
      </c>
      <c r="AM210" s="81" t="n">
        <f aca="false">AK210*AL210</f>
        <v>757.6775</v>
      </c>
      <c r="AN210" s="91" t="n">
        <v>23.37776</v>
      </c>
      <c r="AO210" s="166" t="n">
        <v>1002.7295172848</v>
      </c>
      <c r="AP210" s="58" t="n">
        <f aca="false">AN210*AO210</f>
        <v>23441.57</v>
      </c>
      <c r="AQ210" s="166" t="n">
        <f aca="false">IF(U210&gt;0,((((AK210*AL210)+(AN210*AO210))/(U210*1000))*1000000),"no data")</f>
        <v>8751.98824593128</v>
      </c>
      <c r="AR210" s="168" t="n">
        <f aca="false">S210/24</f>
        <v>118.083333333333</v>
      </c>
      <c r="AS210" s="34"/>
      <c r="AT210" s="59" t="n">
        <v>0</v>
      </c>
      <c r="AU210" s="76" t="n">
        <v>0</v>
      </c>
      <c r="AV210" s="76" t="n">
        <v>0</v>
      </c>
      <c r="AW210" s="59" t="n">
        <v>0</v>
      </c>
      <c r="AX210" s="76" t="n">
        <v>20</v>
      </c>
      <c r="AY210" s="59" t="n">
        <v>1440</v>
      </c>
      <c r="AZ210" s="59" t="n">
        <v>0</v>
      </c>
      <c r="BB210" s="77" t="n">
        <v>936</v>
      </c>
      <c r="BC210" s="77" t="n">
        <v>938</v>
      </c>
      <c r="BD210" s="77" t="n">
        <v>976</v>
      </c>
      <c r="BE210" s="77" t="n">
        <f aca="false">BC210-BB210</f>
        <v>2</v>
      </c>
      <c r="BF210" s="77" t="n">
        <f aca="false">AQ210</f>
        <v>8751.98824593128</v>
      </c>
      <c r="BG210" s="139" t="n">
        <f aca="false">BD210/24</f>
        <v>40.6666666666667</v>
      </c>
      <c r="BH210" s="79" t="n">
        <v>0</v>
      </c>
      <c r="BI210" s="80" t="n">
        <v>0</v>
      </c>
      <c r="BJ210" s="82" t="n">
        <v>23.15</v>
      </c>
      <c r="BK210" s="82" t="n">
        <v>20.73</v>
      </c>
      <c r="BL210" s="82" t="n">
        <v>15.75</v>
      </c>
      <c r="BM210" s="82" t="n">
        <v>50.14</v>
      </c>
      <c r="BN210" s="83" t="n">
        <v>0.9358</v>
      </c>
      <c r="BO210" s="82" t="n">
        <v>88</v>
      </c>
      <c r="BP210" s="81" t="n">
        <v>87.44</v>
      </c>
      <c r="BQ210" s="78" t="n">
        <v>0</v>
      </c>
      <c r="BR210" s="77" t="n">
        <v>11622</v>
      </c>
      <c r="BS210" s="77" t="n">
        <v>11803</v>
      </c>
      <c r="BT210" s="78" t="n">
        <v>0</v>
      </c>
    </row>
    <row r="211" customFormat="false" ht="13.8" hidden="false" customHeight="false" outlineLevel="0" collapsed="false">
      <c r="A211" s="189"/>
      <c r="B211" s="55" t="n">
        <v>43671</v>
      </c>
      <c r="C211" s="56" t="n">
        <v>95.8</v>
      </c>
      <c r="D211" s="57" t="n">
        <v>0.609</v>
      </c>
      <c r="E211" s="58" t="n">
        <v>83.9</v>
      </c>
      <c r="F211" s="59" t="n">
        <v>102</v>
      </c>
      <c r="G211" s="59" t="n">
        <v>86</v>
      </c>
      <c r="H211" s="60" t="n">
        <v>15</v>
      </c>
      <c r="I211" s="60" t="n">
        <v>53</v>
      </c>
      <c r="J211" s="60" t="n">
        <v>21</v>
      </c>
      <c r="K211" s="60" t="n">
        <v>35</v>
      </c>
      <c r="L211" s="61" t="n">
        <v>5</v>
      </c>
      <c r="M211" s="61" t="n">
        <v>11</v>
      </c>
      <c r="N211" s="61" t="n">
        <v>0</v>
      </c>
      <c r="O211" s="61" t="n">
        <v>0</v>
      </c>
      <c r="P211" s="61" t="n">
        <v>0</v>
      </c>
      <c r="Q211" s="61" t="n">
        <v>0</v>
      </c>
      <c r="R211" s="61" t="n">
        <v>3439</v>
      </c>
      <c r="S211" s="62" t="n">
        <v>2981</v>
      </c>
      <c r="T211" s="62" t="n">
        <v>2261</v>
      </c>
      <c r="U211" s="63" t="n">
        <v>2222</v>
      </c>
      <c r="V211" s="63" t="n">
        <v>2302</v>
      </c>
      <c r="W211" s="60" t="n">
        <v>40</v>
      </c>
      <c r="X211" s="60" t="n">
        <v>106</v>
      </c>
      <c r="Y211" s="60" t="n">
        <v>40</v>
      </c>
      <c r="Z211" s="60" t="n">
        <v>79</v>
      </c>
      <c r="AA211" s="60" t="n">
        <v>60</v>
      </c>
      <c r="AB211" s="59" t="n">
        <v>133</v>
      </c>
      <c r="AC211" s="59" t="n">
        <f aca="false">(V211-U211)+AZ211</f>
        <v>81</v>
      </c>
      <c r="AD211" s="65" t="n">
        <f aca="false">U211-T211</f>
        <v>-39</v>
      </c>
      <c r="AE211" s="59" t="n">
        <v>123</v>
      </c>
      <c r="AF211" s="66" t="n">
        <f aca="false">IF(AE211&gt;0, V211/(AE211*24),"no data")</f>
        <v>0.779810298102981</v>
      </c>
      <c r="AG211" s="67" t="n">
        <f aca="false">IF(R211&gt;0,R211/24,"no data")</f>
        <v>143.291666666667</v>
      </c>
      <c r="AH211" s="66" t="n">
        <f aca="false">IF(U211&gt;0,(U211/R211),"no data")</f>
        <v>0.646118057574876</v>
      </c>
      <c r="AI211" s="68" t="n">
        <f aca="false">(1440-((W211*X211)+(Y211*Z211)+(AA211*AB211))/(W211+Y211+AA211))/1440</f>
        <v>0.923710317460317</v>
      </c>
      <c r="AJ211" s="69" t="n">
        <f aca="false">IF(U211&gt;0,(1440-((X211*W211+AT211*AU211)+(Z211*Y211+AV211*AW211)+(AA211*AB211+AX211*AY211))/(W211+Y211+AA211))/1440,"no data")</f>
        <v>0.752822420634921</v>
      </c>
      <c r="AK211" s="91" t="n">
        <v>5.323</v>
      </c>
      <c r="AL211" s="96" t="n">
        <v>125.66</v>
      </c>
      <c r="AM211" s="81" t="n">
        <f aca="false">AK211*AL211</f>
        <v>668.88818</v>
      </c>
      <c r="AN211" s="91" t="n">
        <v>19.36117945</v>
      </c>
      <c r="AO211" s="166" t="n">
        <v>1001.89095079896</v>
      </c>
      <c r="AP211" s="58" t="n">
        <f aca="false">AN211*AO211</f>
        <v>19397.7904877497</v>
      </c>
      <c r="AQ211" s="166" t="n">
        <f aca="false">IF(U211&gt;0,((((AK211*AL211)+(AN211*AO211))/(U211*1000))*1000000),"no data")</f>
        <v>9030.90849133651</v>
      </c>
      <c r="AR211" s="168" t="n">
        <f aca="false">S211/24</f>
        <v>124.208333333333</v>
      </c>
      <c r="AS211" s="34"/>
      <c r="AT211" s="59" t="n">
        <v>15</v>
      </c>
      <c r="AU211" s="76" t="n">
        <v>70</v>
      </c>
      <c r="AV211" s="76" t="n">
        <v>11</v>
      </c>
      <c r="AW211" s="59" t="n">
        <v>66</v>
      </c>
      <c r="AX211" s="76" t="n">
        <v>25</v>
      </c>
      <c r="AY211" s="59" t="n">
        <v>1307</v>
      </c>
      <c r="AZ211" s="59" t="n">
        <v>1</v>
      </c>
      <c r="BB211" s="77" t="n">
        <v>660</v>
      </c>
      <c r="BC211" s="77" t="n">
        <v>880</v>
      </c>
      <c r="BD211" s="77" t="n">
        <v>762</v>
      </c>
      <c r="BE211" s="77" t="n">
        <f aca="false">BC211-BB211</f>
        <v>220</v>
      </c>
      <c r="BF211" s="77" t="n">
        <f aca="false">AQ211</f>
        <v>9030.90849133651</v>
      </c>
      <c r="BG211" s="139" t="n">
        <f aca="false">BD211/24</f>
        <v>31.75</v>
      </c>
      <c r="BH211" s="79" t="n">
        <v>0</v>
      </c>
      <c r="BI211" s="80" t="n">
        <v>0</v>
      </c>
      <c r="BJ211" s="82" t="n">
        <v>16.54</v>
      </c>
      <c r="BK211" s="82" t="n">
        <v>19.56</v>
      </c>
      <c r="BL211" s="82" t="n">
        <v>15</v>
      </c>
      <c r="BM211" s="82" t="n">
        <v>50.16</v>
      </c>
      <c r="BN211" s="83" t="n">
        <v>0.9377</v>
      </c>
      <c r="BO211" s="82" t="n">
        <v>88.18</v>
      </c>
      <c r="BP211" s="81" t="n">
        <v>87.34</v>
      </c>
      <c r="BQ211" s="78" t="n">
        <v>0</v>
      </c>
      <c r="BR211" s="77" t="n">
        <v>11585</v>
      </c>
      <c r="BS211" s="77" t="n">
        <v>11805</v>
      </c>
      <c r="BT211" s="78" t="n">
        <v>6.2</v>
      </c>
    </row>
    <row r="212" customFormat="false" ht="13.8" hidden="false" customHeight="false" outlineLevel="0" collapsed="false">
      <c r="A212" s="189"/>
      <c r="B212" s="55" t="n">
        <v>43672</v>
      </c>
      <c r="C212" s="56" t="n">
        <v>86.2</v>
      </c>
      <c r="D212" s="57" t="n">
        <v>0.758</v>
      </c>
      <c r="E212" s="58" t="n">
        <v>85.2</v>
      </c>
      <c r="F212" s="59" t="n">
        <v>93</v>
      </c>
      <c r="G212" s="59" t="n">
        <v>78</v>
      </c>
      <c r="H212" s="60" t="n">
        <v>24</v>
      </c>
      <c r="I212" s="60" t="n">
        <v>0</v>
      </c>
      <c r="J212" s="60" t="n">
        <v>24</v>
      </c>
      <c r="K212" s="60" t="n">
        <v>0</v>
      </c>
      <c r="L212" s="61" t="n">
        <v>0</v>
      </c>
      <c r="M212" s="61" t="n">
        <v>0</v>
      </c>
      <c r="N212" s="61" t="n">
        <v>0</v>
      </c>
      <c r="O212" s="61" t="n">
        <v>0</v>
      </c>
      <c r="P212" s="61" t="n">
        <v>0</v>
      </c>
      <c r="Q212" s="61" t="n">
        <v>0</v>
      </c>
      <c r="R212" s="61" t="n">
        <v>3536</v>
      </c>
      <c r="S212" s="62" t="n">
        <v>2895</v>
      </c>
      <c r="T212" s="62" t="n">
        <v>2895</v>
      </c>
      <c r="U212" s="63" t="n">
        <v>2829</v>
      </c>
      <c r="V212" s="63" t="n">
        <v>2917</v>
      </c>
      <c r="W212" s="60" t="n">
        <v>40</v>
      </c>
      <c r="X212" s="60" t="n">
        <v>0</v>
      </c>
      <c r="Y212" s="60" t="n">
        <v>40</v>
      </c>
      <c r="Z212" s="60" t="n">
        <v>0</v>
      </c>
      <c r="AA212" s="60" t="n">
        <v>60</v>
      </c>
      <c r="AB212" s="59" t="n">
        <v>0</v>
      </c>
      <c r="AC212" s="59" t="n">
        <f aca="false">(V212-U212)+AZ212</f>
        <v>88</v>
      </c>
      <c r="AD212" s="65" t="n">
        <f aca="false">U212-T212</f>
        <v>-66</v>
      </c>
      <c r="AE212" s="59" t="n">
        <v>124</v>
      </c>
      <c r="AF212" s="66" t="n">
        <f aca="false">IF(AE212&gt;0, V212/(AE212*24),"no data")</f>
        <v>0.980174731182796</v>
      </c>
      <c r="AG212" s="67" t="n">
        <f aca="false">IF(R212&gt;0,R212/24,"no data")</f>
        <v>147.333333333333</v>
      </c>
      <c r="AH212" s="66" t="n">
        <f aca="false">IF(U212&gt;0,(U212/R212),"no data")</f>
        <v>0.800056561085973</v>
      </c>
      <c r="AI212" s="68" t="n">
        <f aca="false">(1440-((W212*X212)+(Y212*Z212)+(AA212*AB212))/(W212+Y212+AA212))/1440</f>
        <v>1</v>
      </c>
      <c r="AJ212" s="69" t="n">
        <f aca="false">IF(U212&gt;0,(1440-((X212*W212+AT212*AU212)+(Z212*Y212+AV212*AW212)+(AA212*AB212+AX212*AY212))/(W212+Y212+AA212))/1440,"no data")</f>
        <v>0.864285714285714</v>
      </c>
      <c r="AK212" s="91" t="n">
        <v>5.62</v>
      </c>
      <c r="AL212" s="96" t="n">
        <v>125.93</v>
      </c>
      <c r="AM212" s="81" t="n">
        <f aca="false">AK212*AL212</f>
        <v>707.7266</v>
      </c>
      <c r="AN212" s="91" t="n">
        <v>24.00184</v>
      </c>
      <c r="AO212" s="166" t="n">
        <v>999.930838635705</v>
      </c>
      <c r="AP212" s="58" t="n">
        <f aca="false">AN212*AO212</f>
        <v>24000.18</v>
      </c>
      <c r="AQ212" s="166" t="n">
        <f aca="false">IF(U212&gt;0,((((AK212*AL212)+(AN212*AO212))/(U212*1000))*1000000),"no data")</f>
        <v>8733.79519264758</v>
      </c>
      <c r="AR212" s="168" t="n">
        <f aca="false">S212/24</f>
        <v>120.625</v>
      </c>
      <c r="AS212" s="34"/>
      <c r="AT212" s="59" t="n">
        <v>0</v>
      </c>
      <c r="AU212" s="76" t="n">
        <v>0</v>
      </c>
      <c r="AV212" s="76" t="n">
        <v>0</v>
      </c>
      <c r="AW212" s="59" t="n">
        <v>0</v>
      </c>
      <c r="AX212" s="76" t="n">
        <v>19</v>
      </c>
      <c r="AY212" s="59" t="n">
        <v>1440</v>
      </c>
      <c r="AZ212" s="59" t="n">
        <v>0</v>
      </c>
      <c r="BB212" s="77" t="n">
        <v>968</v>
      </c>
      <c r="BC212" s="77" t="n">
        <v>957</v>
      </c>
      <c r="BD212" s="77" t="n">
        <v>992</v>
      </c>
      <c r="BE212" s="77" t="n">
        <f aca="false">BC212-BB212</f>
        <v>-11</v>
      </c>
      <c r="BF212" s="77" t="n">
        <f aca="false">AQ212</f>
        <v>8733.79519264758</v>
      </c>
      <c r="BG212" s="139" t="n">
        <f aca="false">BD212/24</f>
        <v>41.3333333333333</v>
      </c>
      <c r="BH212" s="79" t="n">
        <v>0</v>
      </c>
      <c r="BI212" s="80" t="n">
        <v>0</v>
      </c>
      <c r="BJ212" s="82" t="n">
        <v>23.66</v>
      </c>
      <c r="BK212" s="82" t="n">
        <v>20.99</v>
      </c>
      <c r="BL212" s="82" t="n">
        <v>16</v>
      </c>
      <c r="BM212" s="82" t="n">
        <v>50.14</v>
      </c>
      <c r="BN212" s="83" t="n">
        <v>0.9373</v>
      </c>
      <c r="BO212" s="82" t="n">
        <v>88.14</v>
      </c>
      <c r="BP212" s="81" t="n">
        <v>87.28</v>
      </c>
      <c r="BQ212" s="78" t="n">
        <v>0</v>
      </c>
      <c r="BR212" s="77" t="n">
        <v>11497</v>
      </c>
      <c r="BS212" s="77" t="n">
        <v>11701</v>
      </c>
      <c r="BT212" s="78" t="n">
        <v>0</v>
      </c>
    </row>
    <row r="213" customFormat="false" ht="13.8" hidden="false" customHeight="false" outlineLevel="0" collapsed="false">
      <c r="A213" s="189"/>
      <c r="B213" s="55" t="n">
        <v>43673</v>
      </c>
      <c r="C213" s="56" t="n">
        <v>88.5</v>
      </c>
      <c r="D213" s="57" t="n">
        <v>0.744</v>
      </c>
      <c r="E213" s="58" t="n">
        <v>86.7</v>
      </c>
      <c r="F213" s="59" t="n">
        <v>97</v>
      </c>
      <c r="G213" s="59" t="n">
        <v>83</v>
      </c>
      <c r="H213" s="60" t="n">
        <v>10</v>
      </c>
      <c r="I213" s="60" t="n">
        <v>52</v>
      </c>
      <c r="J213" s="60" t="n">
        <v>18</v>
      </c>
      <c r="K213" s="60" t="n">
        <v>40</v>
      </c>
      <c r="L213" s="61" t="n">
        <v>9</v>
      </c>
      <c r="M213" s="61" t="n">
        <v>52</v>
      </c>
      <c r="N213" s="61" t="n">
        <v>5</v>
      </c>
      <c r="O213" s="61" t="n">
        <v>2</v>
      </c>
      <c r="P213" s="61" t="n">
        <v>0</v>
      </c>
      <c r="Q213" s="61" t="n">
        <v>0</v>
      </c>
      <c r="R213" s="61" t="n">
        <v>3510</v>
      </c>
      <c r="S213" s="62" t="n">
        <v>2917</v>
      </c>
      <c r="T213" s="62" t="n">
        <v>1800</v>
      </c>
      <c r="U213" s="63" t="n">
        <v>1743</v>
      </c>
      <c r="V213" s="63" t="n">
        <v>1805</v>
      </c>
      <c r="W213" s="60" t="n">
        <v>39</v>
      </c>
      <c r="X213" s="60" t="n">
        <v>0</v>
      </c>
      <c r="Y213" s="60" t="n">
        <v>39</v>
      </c>
      <c r="Z213" s="60" t="n">
        <v>0</v>
      </c>
      <c r="AA213" s="60" t="n">
        <v>60</v>
      </c>
      <c r="AB213" s="59" t="n">
        <v>0</v>
      </c>
      <c r="AC213" s="59" t="n">
        <f aca="false">(V213-U213)+AZ213</f>
        <v>67</v>
      </c>
      <c r="AD213" s="65" t="n">
        <f aca="false">U213-T213</f>
        <v>-57</v>
      </c>
      <c r="AE213" s="59" t="n">
        <v>121</v>
      </c>
      <c r="AF213" s="66" t="n">
        <f aca="false">IF(AE213&gt;0, V213/(AE213*24),"no data")</f>
        <v>0.621556473829201</v>
      </c>
      <c r="AG213" s="67" t="n">
        <f aca="false">IF(R213&gt;0,R213/24,"no data")</f>
        <v>146.25</v>
      </c>
      <c r="AH213" s="66" t="n">
        <f aca="false">IF(U213&gt;0,(U213/R213),"no data")</f>
        <v>0.496581196581197</v>
      </c>
      <c r="AI213" s="68" t="n">
        <f aca="false">(1440-((W213*X213)+(Y213*Z213)+(AA213*AB213))/(W213+Y213+AA213))/1440</f>
        <v>1</v>
      </c>
      <c r="AJ213" s="69" t="n">
        <f aca="false">IF(U213&gt;0,(1440-((X213*W213+AT213*AU213)+(Z213*Y213+AV213*AW213)+(AA213*AB213+AX213*AY213))/(W213+Y213+AA213))/1440,"no data")</f>
        <v>0.834561191626409</v>
      </c>
      <c r="AK213" s="91" t="n">
        <v>4.392</v>
      </c>
      <c r="AL213" s="96" t="n">
        <v>127.28</v>
      </c>
      <c r="AM213" s="81" t="n">
        <f aca="false">AK213*AL213</f>
        <v>559.01376</v>
      </c>
      <c r="AN213" s="91" t="n">
        <v>14.95349</v>
      </c>
      <c r="AO213" s="166" t="n">
        <v>999.850202193602</v>
      </c>
      <c r="AP213" s="58" t="n">
        <f aca="false">AN213*AO213</f>
        <v>14951.25</v>
      </c>
      <c r="AQ213" s="166" t="n">
        <f aca="false">IF(U213&gt;0,((((AK213*AL213)+(AN213*AO213))/(U213*1000))*1000000),"no data")</f>
        <v>8898.60227194492</v>
      </c>
      <c r="AR213" s="168" t="n">
        <f aca="false">S213/24</f>
        <v>121.541666666667</v>
      </c>
      <c r="AS213" s="34"/>
      <c r="AT213" s="59" t="n">
        <v>22</v>
      </c>
      <c r="AU213" s="76" t="n">
        <v>35</v>
      </c>
      <c r="AV213" s="76" t="n">
        <v>13</v>
      </c>
      <c r="AW213" s="59" t="n">
        <v>18</v>
      </c>
      <c r="AX213" s="76" t="n">
        <v>32</v>
      </c>
      <c r="AY213" s="59" t="n">
        <v>996</v>
      </c>
      <c r="AZ213" s="59" t="n">
        <v>5</v>
      </c>
      <c r="BB213" s="77" t="n">
        <v>455</v>
      </c>
      <c r="BC213" s="77" t="n">
        <v>741</v>
      </c>
      <c r="BD213" s="77" t="n">
        <v>609</v>
      </c>
      <c r="BE213" s="77" t="n">
        <f aca="false">BC213-BB213</f>
        <v>286</v>
      </c>
      <c r="BF213" s="77" t="n">
        <f aca="false">AQ213</f>
        <v>8898.60227194492</v>
      </c>
      <c r="BG213" s="139" t="n">
        <f aca="false">BD213/24</f>
        <v>25.375</v>
      </c>
      <c r="BH213" s="79" t="n">
        <v>0</v>
      </c>
      <c r="BI213" s="80" t="n">
        <v>0</v>
      </c>
      <c r="BJ213" s="82" t="n">
        <v>11.4</v>
      </c>
      <c r="BK213" s="82" t="n">
        <v>16.38</v>
      </c>
      <c r="BL213" s="82" t="n">
        <v>12.37</v>
      </c>
      <c r="BM213" s="82" t="n">
        <v>50.12</v>
      </c>
      <c r="BN213" s="83" t="n">
        <v>0.9371</v>
      </c>
      <c r="BO213" s="82" t="n">
        <v>88.24</v>
      </c>
      <c r="BP213" s="81" t="n">
        <v>87.37</v>
      </c>
      <c r="BQ213" s="78" t="n">
        <v>0</v>
      </c>
      <c r="BR213" s="77" t="n">
        <v>11577</v>
      </c>
      <c r="BS213" s="77" t="n">
        <v>11765</v>
      </c>
      <c r="BT213" s="78" t="n">
        <v>6</v>
      </c>
    </row>
    <row r="214" customFormat="false" ht="13.8" hidden="false" customHeight="false" outlineLevel="0" collapsed="false">
      <c r="A214" s="189"/>
      <c r="B214" s="55" t="n">
        <v>43674</v>
      </c>
      <c r="C214" s="56" t="n">
        <v>87.8</v>
      </c>
      <c r="D214" s="57" t="n">
        <v>0.757</v>
      </c>
      <c r="E214" s="58" t="n">
        <v>86.9</v>
      </c>
      <c r="F214" s="59" t="n">
        <v>94</v>
      </c>
      <c r="G214" s="59" t="n">
        <v>84</v>
      </c>
      <c r="H214" s="60" t="n">
        <v>0</v>
      </c>
      <c r="I214" s="60" t="n">
        <v>0</v>
      </c>
      <c r="J214" s="60" t="n">
        <v>16</v>
      </c>
      <c r="K214" s="60" t="n">
        <v>29</v>
      </c>
      <c r="L214" s="61" t="n">
        <v>24</v>
      </c>
      <c r="M214" s="61" t="n">
        <v>0</v>
      </c>
      <c r="N214" s="61" t="n">
        <v>6</v>
      </c>
      <c r="O214" s="61" t="n">
        <v>31</v>
      </c>
      <c r="P214" s="61" t="n">
        <v>0</v>
      </c>
      <c r="Q214" s="61" t="n">
        <v>0</v>
      </c>
      <c r="R214" s="61" t="n">
        <v>3514</v>
      </c>
      <c r="S214" s="62" t="n">
        <v>3440</v>
      </c>
      <c r="T214" s="62" t="n">
        <v>938</v>
      </c>
      <c r="U214" s="63" t="n">
        <v>941</v>
      </c>
      <c r="V214" s="63" t="n">
        <v>994</v>
      </c>
      <c r="W214" s="60" t="n">
        <v>39</v>
      </c>
      <c r="X214" s="60" t="n">
        <v>0</v>
      </c>
      <c r="Y214" s="60" t="n">
        <v>39</v>
      </c>
      <c r="Z214" s="60" t="n">
        <v>0</v>
      </c>
      <c r="AA214" s="60" t="n">
        <v>60</v>
      </c>
      <c r="AB214" s="59" t="n">
        <v>0</v>
      </c>
      <c r="AC214" s="59" t="n">
        <f aca="false">(V214-U214)+AZ214</f>
        <v>60</v>
      </c>
      <c r="AD214" s="65" t="n">
        <f aca="false">U214-T214</f>
        <v>3</v>
      </c>
      <c r="AE214" s="59" t="n">
        <v>60</v>
      </c>
      <c r="AF214" s="66" t="n">
        <f aca="false">IF(AE214&gt;0, V214/(AE214*24),"no data")</f>
        <v>0.690277777777778</v>
      </c>
      <c r="AG214" s="67" t="n">
        <f aca="false">IF(R214&gt;0,R214/24,"no data")</f>
        <v>146.416666666667</v>
      </c>
      <c r="AH214" s="66" t="n">
        <f aca="false">IF(U214&gt;0,(U214/R214),"no data")</f>
        <v>0.267785998861696</v>
      </c>
      <c r="AI214" s="68" t="n">
        <f aca="false">(1440-((W214*X214)+(Y214*Z214)+(AA214*AB214))/(W214+Y214+AA214))/1440</f>
        <v>1</v>
      </c>
      <c r="AJ214" s="69" t="n">
        <f aca="false">IF(U214&gt;0,(1440-((X214*W214+AT214*AU214)+(Z214*Y214+AV214*AW214)+(AA214*AB214+AX214*AY214))/(W214+Y214+AA214))/1440,"no data")</f>
        <v>0.792783816425121</v>
      </c>
      <c r="AK214" s="91" t="n">
        <v>3.987</v>
      </c>
      <c r="AL214" s="96" t="n">
        <v>138.71</v>
      </c>
      <c r="AM214" s="81" t="n">
        <f aca="false">AK214*AL214</f>
        <v>553.03677</v>
      </c>
      <c r="AN214" s="91" t="n">
        <v>8.248564</v>
      </c>
      <c r="AO214" s="166" t="n">
        <v>999.897436693223</v>
      </c>
      <c r="AP214" s="58" t="n">
        <f aca="false">AN214*AO214</f>
        <v>8247.718</v>
      </c>
      <c r="AQ214" s="166" t="n">
        <f aca="false">IF(U214&gt;0,((((AK214*AL214)+(AN214*AO214))/(U214*1000))*1000000),"no data")</f>
        <v>9352.55554729012</v>
      </c>
      <c r="AR214" s="168" t="n">
        <f aca="false">S214/24</f>
        <v>143.333333333333</v>
      </c>
      <c r="AS214" s="34"/>
      <c r="AT214" s="59" t="n">
        <v>0</v>
      </c>
      <c r="AU214" s="76" t="n">
        <v>0</v>
      </c>
      <c r="AV214" s="76" t="n">
        <v>18</v>
      </c>
      <c r="AW214" s="59" t="n">
        <v>60</v>
      </c>
      <c r="AX214" s="76" t="n">
        <v>41</v>
      </c>
      <c r="AY214" s="59" t="n">
        <v>978</v>
      </c>
      <c r="AZ214" s="59" t="n">
        <v>7</v>
      </c>
      <c r="BB214" s="77" t="n">
        <v>0</v>
      </c>
      <c r="BC214" s="77" t="n">
        <v>677</v>
      </c>
      <c r="BD214" s="77" t="n">
        <v>317</v>
      </c>
      <c r="BE214" s="77" t="n">
        <f aca="false">BC214-BB214</f>
        <v>677</v>
      </c>
      <c r="BF214" s="77" t="n">
        <f aca="false">AQ214</f>
        <v>9352.55554729012</v>
      </c>
      <c r="BG214" s="139" t="n">
        <f aca="false">BD214/24</f>
        <v>13.2083333333333</v>
      </c>
      <c r="BH214" s="79" t="n">
        <v>0</v>
      </c>
      <c r="BI214" s="80" t="n">
        <v>0</v>
      </c>
      <c r="BJ214" s="82" t="n">
        <v>0</v>
      </c>
      <c r="BK214" s="82" t="n">
        <v>15.19</v>
      </c>
      <c r="BL214" s="82" t="n">
        <v>11.2</v>
      </c>
      <c r="BM214" s="82" t="n">
        <v>50.13</v>
      </c>
      <c r="BN214" s="83" t="n">
        <v>0.9333</v>
      </c>
      <c r="BO214" s="82" t="n">
        <v>0</v>
      </c>
      <c r="BP214" s="81" t="n">
        <v>87.34</v>
      </c>
      <c r="BQ214" s="78" t="n">
        <v>0</v>
      </c>
      <c r="BR214" s="77" t="n">
        <v>0</v>
      </c>
      <c r="BS214" s="77" t="n">
        <v>11796</v>
      </c>
      <c r="BT214" s="78" t="n">
        <v>0</v>
      </c>
    </row>
    <row r="215" customFormat="false" ht="13.8" hidden="false" customHeight="false" outlineLevel="0" collapsed="false">
      <c r="A215" s="189"/>
      <c r="B215" s="55" t="n">
        <v>43675</v>
      </c>
      <c r="C215" s="56" t="n">
        <v>87.03</v>
      </c>
      <c r="D215" s="57" t="n">
        <v>0.7702</v>
      </c>
      <c r="E215" s="58" t="n">
        <v>87.05</v>
      </c>
      <c r="F215" s="59" t="n">
        <v>98</v>
      </c>
      <c r="G215" s="59" t="n">
        <v>84</v>
      </c>
      <c r="H215" s="60" t="n">
        <v>14</v>
      </c>
      <c r="I215" s="60" t="n">
        <v>27</v>
      </c>
      <c r="J215" s="60" t="n">
        <v>24</v>
      </c>
      <c r="K215" s="60" t="n">
        <v>0</v>
      </c>
      <c r="L215" s="61" t="n">
        <v>8</v>
      </c>
      <c r="M215" s="61" t="n">
        <v>45</v>
      </c>
      <c r="N215" s="61" t="n">
        <v>0</v>
      </c>
      <c r="O215" s="61" t="n">
        <v>0</v>
      </c>
      <c r="P215" s="61" t="n">
        <v>0</v>
      </c>
      <c r="Q215" s="61" t="n">
        <v>0</v>
      </c>
      <c r="R215" s="61" t="n">
        <v>3526</v>
      </c>
      <c r="S215" s="62" t="n">
        <v>3124</v>
      </c>
      <c r="T215" s="62" t="n">
        <v>2279</v>
      </c>
      <c r="U215" s="63" t="n">
        <v>2247</v>
      </c>
      <c r="V215" s="63" t="n">
        <v>2326</v>
      </c>
      <c r="W215" s="60" t="n">
        <v>39</v>
      </c>
      <c r="X215" s="60" t="n">
        <v>0</v>
      </c>
      <c r="Y215" s="60" t="n">
        <v>39</v>
      </c>
      <c r="Z215" s="60" t="n">
        <v>0</v>
      </c>
      <c r="AA215" s="60" t="n">
        <v>60</v>
      </c>
      <c r="AB215" s="59" t="n">
        <v>0</v>
      </c>
      <c r="AC215" s="59" t="n">
        <f aca="false">(V215-U215)+AZ215</f>
        <v>79</v>
      </c>
      <c r="AD215" s="65" t="n">
        <f aca="false">U215-T215</f>
        <v>-32</v>
      </c>
      <c r="AE215" s="59" t="n">
        <v>122</v>
      </c>
      <c r="AF215" s="66" t="n">
        <f aca="false">IF(AE215&gt;0, V215/(AE215*24),"no data")</f>
        <v>0.794398907103825</v>
      </c>
      <c r="AG215" s="67" t="n">
        <f aca="false">IF(R215&gt;0,R215/24,"no data")</f>
        <v>146.916666666667</v>
      </c>
      <c r="AH215" s="66" t="n">
        <f aca="false">IF(U215&gt;0,(U215/R215),"no data")</f>
        <v>0.637266023823029</v>
      </c>
      <c r="AI215" s="68" t="n">
        <f aca="false">(1440-((W215*X215)+(Y215*Z215)+(AA215*AB215))/(W215+Y215+AA215))/1440</f>
        <v>1</v>
      </c>
      <c r="AJ215" s="69" t="n">
        <f aca="false">IF(U215&gt;0,(1440-((X215*W215+AT215*AU215)+(Z215*Y215+AV215*AW215)+(AA215*AB215+AX215*AY215))/(W215+Y215+AA215))/1440,"no data")</f>
        <v>0.799909420289855</v>
      </c>
      <c r="AK215" s="91" t="n">
        <v>5.6</v>
      </c>
      <c r="AL215" s="96" t="n">
        <v>127.27</v>
      </c>
      <c r="AM215" s="81" t="n">
        <f aca="false">AK215*AL215</f>
        <v>712.712</v>
      </c>
      <c r="AN215" s="91" t="n">
        <v>19.161949</v>
      </c>
      <c r="AO215" s="166" t="n">
        <v>1000.57254092473</v>
      </c>
      <c r="AP215" s="58" t="n">
        <f aca="false">AN215*AO215</f>
        <v>19172.92</v>
      </c>
      <c r="AQ215" s="166" t="n">
        <f aca="false">IF(U215&gt;0,((((AK215*AL215)+(AN215*AO215))/(U215*1000))*1000000),"no data")</f>
        <v>8849.85847797063</v>
      </c>
      <c r="AR215" s="168" t="n">
        <f aca="false">S215/24</f>
        <v>130.166666666667</v>
      </c>
      <c r="AS215" s="34"/>
      <c r="AT215" s="59" t="n">
        <v>21</v>
      </c>
      <c r="AU215" s="76" t="n">
        <v>42</v>
      </c>
      <c r="AV215" s="76" t="n">
        <v>0</v>
      </c>
      <c r="AW215" s="59" t="n">
        <v>0</v>
      </c>
      <c r="AX215" s="76" t="n">
        <v>27</v>
      </c>
      <c r="AY215" s="59" t="n">
        <v>1440</v>
      </c>
      <c r="AZ215" s="59" t="n">
        <v>0</v>
      </c>
      <c r="BB215" s="77" t="n">
        <v>592</v>
      </c>
      <c r="BC215" s="77" t="n">
        <v>955</v>
      </c>
      <c r="BD215" s="77" t="n">
        <v>779</v>
      </c>
      <c r="BE215" s="77" t="n">
        <f aca="false">BC215-BB215</f>
        <v>363</v>
      </c>
      <c r="BF215" s="77" t="n">
        <f aca="false">AQ215</f>
        <v>8849.85847797063</v>
      </c>
      <c r="BG215" s="139" t="n">
        <f aca="false">BD215/24</f>
        <v>32.4583333333333</v>
      </c>
      <c r="BH215" s="79" t="n">
        <v>0</v>
      </c>
      <c r="BI215" s="80" t="n">
        <v>0</v>
      </c>
      <c r="BJ215" s="82" t="n">
        <v>14.69</v>
      </c>
      <c r="BK215" s="82" t="n">
        <v>20.91</v>
      </c>
      <c r="BL215" s="82" t="n">
        <v>16.05</v>
      </c>
      <c r="BM215" s="82" t="n">
        <v>50.12</v>
      </c>
      <c r="BN215" s="83" t="n">
        <v>0.9369</v>
      </c>
      <c r="BO215" s="82" t="n">
        <v>88.23</v>
      </c>
      <c r="BP215" s="81" t="n">
        <v>87.35</v>
      </c>
      <c r="BQ215" s="78" t="n">
        <v>0</v>
      </c>
      <c r="BR215" s="77" t="n">
        <v>11494</v>
      </c>
      <c r="BS215" s="77" t="n">
        <v>11691</v>
      </c>
      <c r="BT215" s="78" t="n">
        <v>7.05</v>
      </c>
    </row>
    <row r="216" customFormat="false" ht="14.95" hidden="false" customHeight="true" outlineLevel="0" collapsed="false">
      <c r="A216" s="189" t="s">
        <v>115</v>
      </c>
      <c r="B216" s="55" t="n">
        <v>43676</v>
      </c>
      <c r="C216" s="56" t="n">
        <v>92.6</v>
      </c>
      <c r="D216" s="57" t="n">
        <v>0.611</v>
      </c>
      <c r="E216" s="58" t="n">
        <v>86.5</v>
      </c>
      <c r="F216" s="59" t="n">
        <v>101</v>
      </c>
      <c r="G216" s="59" t="n">
        <v>84</v>
      </c>
      <c r="H216" s="60" t="n">
        <v>24</v>
      </c>
      <c r="I216" s="60" t="n">
        <v>0</v>
      </c>
      <c r="J216" s="60" t="n">
        <v>24</v>
      </c>
      <c r="K216" s="60" t="n">
        <v>0</v>
      </c>
      <c r="L216" s="61" t="n">
        <v>0</v>
      </c>
      <c r="M216" s="61" t="n">
        <v>0</v>
      </c>
      <c r="N216" s="61" t="n">
        <v>0</v>
      </c>
      <c r="O216" s="61" t="n">
        <v>0</v>
      </c>
      <c r="P216" s="61" t="n">
        <v>0</v>
      </c>
      <c r="Q216" s="61" t="n">
        <v>0</v>
      </c>
      <c r="R216" s="61" t="n">
        <v>3469</v>
      </c>
      <c r="S216" s="62" t="n">
        <v>2853</v>
      </c>
      <c r="T216" s="62" t="n">
        <v>2853</v>
      </c>
      <c r="U216" s="63" t="n">
        <v>2792</v>
      </c>
      <c r="V216" s="63" t="n">
        <v>2880</v>
      </c>
      <c r="W216" s="60" t="n">
        <v>40</v>
      </c>
      <c r="X216" s="60" t="n">
        <v>0</v>
      </c>
      <c r="Y216" s="60" t="n">
        <v>40</v>
      </c>
      <c r="Z216" s="60" t="n">
        <v>0</v>
      </c>
      <c r="AA216" s="60" t="n">
        <v>60</v>
      </c>
      <c r="AB216" s="59" t="n">
        <v>0</v>
      </c>
      <c r="AC216" s="59" t="n">
        <f aca="false">(V216-U216)+AZ216</f>
        <v>88</v>
      </c>
      <c r="AD216" s="65" t="n">
        <f aca="false">U216-T216</f>
        <v>-61</v>
      </c>
      <c r="AE216" s="106" t="n">
        <v>122</v>
      </c>
      <c r="AF216" s="66" t="n">
        <f aca="false">IF(AE216&gt;0, V216/(AE216*24),"no data")</f>
        <v>0.983606557377049</v>
      </c>
      <c r="AG216" s="67" t="n">
        <f aca="false">IF(R216&gt;0,R216/24,"no data")</f>
        <v>144.541666666667</v>
      </c>
      <c r="AH216" s="66" t="n">
        <f aca="false">IF(U216&gt;0,(U216/R216),"no data")</f>
        <v>0.804842894205823</v>
      </c>
      <c r="AI216" s="68" t="n">
        <f aca="false">(1440-((W216*X216)+(Y216*Z216)+(AA216*AB216))/(W216+Y216+AA216))/1440</f>
        <v>1</v>
      </c>
      <c r="AJ216" s="69" t="n">
        <f aca="false">IF(U216&gt;0,(1440-((X216*W216+AT216*AU216)+(Z216*Y216+AV216*AW216)+(AA216*AB216+AX216*AY216))/(W216+Y216+AA216))/1440,"no data")</f>
        <v>0.864285714285714</v>
      </c>
      <c r="AK216" s="118" t="n">
        <v>5.706</v>
      </c>
      <c r="AL216" s="119" t="n">
        <v>130.56</v>
      </c>
      <c r="AM216" s="81" t="n">
        <f aca="false">AK216*AL216</f>
        <v>744.97536</v>
      </c>
      <c r="AN216" s="118" t="n">
        <v>23.34825</v>
      </c>
      <c r="AO216" s="165" t="n">
        <v>1010.801623248</v>
      </c>
      <c r="AP216" s="58" t="n">
        <f aca="false">AN216*AO216</f>
        <v>23600.449</v>
      </c>
      <c r="AQ216" s="166" t="n">
        <f aca="false">IF(U216&gt;0,((((AK216*AL216)+(AN216*AO216))/(U216*1000))*1000000),"no data")</f>
        <v>8719.70786532951</v>
      </c>
      <c r="AR216" s="168" t="n">
        <f aca="false">S216/24</f>
        <v>118.875</v>
      </c>
      <c r="AS216" s="34"/>
      <c r="AT216" s="59" t="n">
        <v>0</v>
      </c>
      <c r="AU216" s="76" t="n">
        <v>0</v>
      </c>
      <c r="AV216" s="76" t="n">
        <v>0</v>
      </c>
      <c r="AW216" s="59" t="n">
        <v>0</v>
      </c>
      <c r="AX216" s="76" t="n">
        <v>19</v>
      </c>
      <c r="AY216" s="59" t="n">
        <v>1440</v>
      </c>
      <c r="AZ216" s="59" t="n">
        <v>0</v>
      </c>
      <c r="BB216" s="77" t="n">
        <v>951</v>
      </c>
      <c r="BC216" s="77" t="n">
        <v>947</v>
      </c>
      <c r="BD216" s="77" t="n">
        <v>982</v>
      </c>
      <c r="BE216" s="77" t="n">
        <v>-4</v>
      </c>
      <c r="BF216" s="77" t="n">
        <v>8719.70786532951</v>
      </c>
      <c r="BG216" s="139" t="n">
        <v>40.9166666666667</v>
      </c>
      <c r="BH216" s="79" t="n">
        <v>0</v>
      </c>
      <c r="BI216" s="80" t="n">
        <v>0</v>
      </c>
      <c r="BJ216" s="82" t="n">
        <v>23.26</v>
      </c>
      <c r="BK216" s="82" t="n">
        <v>20.76</v>
      </c>
      <c r="BL216" s="82" t="n">
        <v>15.53</v>
      </c>
      <c r="BM216" s="82" t="n">
        <v>50.14</v>
      </c>
      <c r="BN216" s="157" t="n">
        <v>0.9359</v>
      </c>
      <c r="BO216" s="82" t="n">
        <v>88.22</v>
      </c>
      <c r="BP216" s="81" t="n">
        <v>87.42</v>
      </c>
      <c r="BQ216" s="78" t="n">
        <v>0</v>
      </c>
      <c r="BR216" s="77" t="n">
        <v>11481</v>
      </c>
      <c r="BS216" s="77" t="n">
        <v>11720</v>
      </c>
      <c r="BT216" s="78" t="n">
        <v>0</v>
      </c>
    </row>
    <row r="217" customFormat="false" ht="13.8" hidden="false" customHeight="false" outlineLevel="0" collapsed="false">
      <c r="A217" s="189"/>
      <c r="B217" s="55" t="n">
        <v>43677</v>
      </c>
      <c r="C217" s="56" t="n">
        <v>95.9</v>
      </c>
      <c r="D217" s="57" t="n">
        <v>0.637</v>
      </c>
      <c r="E217" s="58" t="n">
        <v>86.5</v>
      </c>
      <c r="F217" s="59" t="n">
        <v>106</v>
      </c>
      <c r="G217" s="59" t="n">
        <v>87</v>
      </c>
      <c r="H217" s="60" t="n">
        <v>20</v>
      </c>
      <c r="I217" s="60" t="n">
        <v>23</v>
      </c>
      <c r="J217" s="60" t="n">
        <v>24</v>
      </c>
      <c r="K217" s="60" t="n">
        <v>0</v>
      </c>
      <c r="L217" s="61" t="n">
        <v>3</v>
      </c>
      <c r="M217" s="61" t="n">
        <v>37</v>
      </c>
      <c r="N217" s="61" t="n">
        <v>0</v>
      </c>
      <c r="O217" s="61" t="n">
        <v>0</v>
      </c>
      <c r="P217" s="61" t="n">
        <v>0</v>
      </c>
      <c r="Q217" s="61" t="n">
        <v>0</v>
      </c>
      <c r="R217" s="61" t="n">
        <v>3442</v>
      </c>
      <c r="S217" s="62" t="n">
        <v>2921</v>
      </c>
      <c r="T217" s="62" t="n">
        <v>2593</v>
      </c>
      <c r="U217" s="63" t="n">
        <v>2538</v>
      </c>
      <c r="V217" s="63" t="n">
        <v>2623</v>
      </c>
      <c r="W217" s="60" t="n">
        <v>39</v>
      </c>
      <c r="X217" s="60" t="n">
        <v>0</v>
      </c>
      <c r="Y217" s="60" t="n">
        <v>39</v>
      </c>
      <c r="Z217" s="60" t="n">
        <v>0</v>
      </c>
      <c r="AA217" s="60" t="n">
        <v>60</v>
      </c>
      <c r="AB217" s="59" t="n">
        <v>0</v>
      </c>
      <c r="AC217" s="59" t="n">
        <f aca="false">(V217-U217)+AZ217</f>
        <v>85</v>
      </c>
      <c r="AD217" s="65" t="n">
        <f aca="false">U217-T217</f>
        <v>-55</v>
      </c>
      <c r="AE217" s="106" t="n">
        <v>120</v>
      </c>
      <c r="AF217" s="66" t="n">
        <f aca="false">IF(AE217&gt;0, V217/(AE217*24),"no data")</f>
        <v>0.910763888888889</v>
      </c>
      <c r="AG217" s="67" t="n">
        <f aca="false">IF(R217&gt;0,R217/24,"no data")</f>
        <v>143.416666666667</v>
      </c>
      <c r="AH217" s="66" t="n">
        <f aca="false">IF(U217&gt;0,(U217/R217),"no data")</f>
        <v>0.737361998837885</v>
      </c>
      <c r="AI217" s="68" t="n">
        <f aca="false">(1440-((W217*X217)+(Y217*Z217)+(AA217*AB217))/(W217+Y217+AA217))/1440</f>
        <v>1</v>
      </c>
      <c r="AJ217" s="69" t="n">
        <f aca="false">IF(U217&gt;0,(1440-((X217*W217+AT217*AU217)+(Z217*Y217+AV217*AW217)+(AA217*AB217+AX217*AY217))/(W217+Y217+AA217))/1440,"no data")</f>
        <v>0.830681360708535</v>
      </c>
      <c r="AK217" s="118" t="n">
        <v>5.684</v>
      </c>
      <c r="AL217" s="119" t="n">
        <v>131.38</v>
      </c>
      <c r="AM217" s="81" t="n">
        <f aca="false">AK217*AL217</f>
        <v>746.76392</v>
      </c>
      <c r="AN217" s="118" t="n">
        <v>21.37493</v>
      </c>
      <c r="AO217" s="165" t="n">
        <v>1009.83343571184</v>
      </c>
      <c r="AP217" s="58" t="n">
        <f aca="false">AN217*AO217</f>
        <v>21585.119</v>
      </c>
      <c r="AQ217" s="166" t="n">
        <f aca="false">IF(U217&gt;0,((((AK217*AL217)+(AN217*AO217))/(U217*1000))*1000000),"no data")</f>
        <v>8799.0082427108</v>
      </c>
      <c r="AR217" s="168" t="n">
        <f aca="false">S217/24</f>
        <v>121.708333333333</v>
      </c>
      <c r="AS217" s="34"/>
      <c r="AT217" s="59" t="n">
        <v>17</v>
      </c>
      <c r="AU217" s="76" t="n">
        <v>31</v>
      </c>
      <c r="AV217" s="76" t="n">
        <v>0</v>
      </c>
      <c r="AW217" s="59" t="n">
        <v>0</v>
      </c>
      <c r="AX217" s="76" t="n">
        <v>23</v>
      </c>
      <c r="AY217" s="59" t="n">
        <v>1440</v>
      </c>
      <c r="AZ217" s="59" t="n">
        <v>0</v>
      </c>
      <c r="BB217" s="77" t="n">
        <v>793</v>
      </c>
      <c r="BC217" s="77" t="n">
        <v>940</v>
      </c>
      <c r="BD217" s="77" t="n">
        <v>890</v>
      </c>
      <c r="BE217" s="77" t="n">
        <v>147</v>
      </c>
      <c r="BF217" s="77" t="n">
        <v>8799.0082427108</v>
      </c>
      <c r="BG217" s="139" t="n">
        <v>37.0833333333333</v>
      </c>
      <c r="BH217" s="79" t="n">
        <v>0</v>
      </c>
      <c r="BI217" s="80" t="n">
        <v>0</v>
      </c>
      <c r="BJ217" s="82" t="n">
        <v>19.61</v>
      </c>
      <c r="BK217" s="82" t="n">
        <v>20.66</v>
      </c>
      <c r="BL217" s="82" t="n">
        <v>15.68</v>
      </c>
      <c r="BM217" s="82" t="n">
        <v>50.11</v>
      </c>
      <c r="BN217" s="83" t="n">
        <v>0.9358</v>
      </c>
      <c r="BO217" s="82" t="n">
        <v>88.23</v>
      </c>
      <c r="BP217" s="81" t="n">
        <v>87.47</v>
      </c>
      <c r="BQ217" s="78" t="n">
        <v>0</v>
      </c>
      <c r="BR217" s="77" t="n">
        <v>11550</v>
      </c>
      <c r="BS217" s="77" t="n">
        <v>11748</v>
      </c>
      <c r="BT217" s="78" t="n">
        <v>5.45</v>
      </c>
    </row>
    <row r="218" customFormat="false" ht="13.8" hidden="false" customHeight="false" outlineLevel="0" collapsed="false">
      <c r="A218" s="189"/>
      <c r="B218" s="55" t="n">
        <v>43678</v>
      </c>
      <c r="C218" s="56" t="n">
        <v>90.7</v>
      </c>
      <c r="D218" s="57" t="n">
        <v>0.715</v>
      </c>
      <c r="E218" s="58" t="n">
        <v>86.6</v>
      </c>
      <c r="F218" s="59" t="n">
        <v>100</v>
      </c>
      <c r="G218" s="59" t="n">
        <v>86</v>
      </c>
      <c r="H218" s="60" t="n">
        <v>12</v>
      </c>
      <c r="I218" s="60" t="n">
        <v>49</v>
      </c>
      <c r="J218" s="60" t="n">
        <v>22</v>
      </c>
      <c r="K218" s="60" t="n">
        <v>32</v>
      </c>
      <c r="L218" s="61" t="n">
        <v>10</v>
      </c>
      <c r="M218" s="61" t="n">
        <v>56</v>
      </c>
      <c r="N218" s="61" t="n">
        <v>0</v>
      </c>
      <c r="O218" s="61" t="n">
        <v>0</v>
      </c>
      <c r="P218" s="61" t="n">
        <v>0</v>
      </c>
      <c r="Q218" s="61" t="n">
        <v>0</v>
      </c>
      <c r="R218" s="61" t="n">
        <v>3493</v>
      </c>
      <c r="S218" s="62" t="n">
        <v>3134</v>
      </c>
      <c r="T218" s="62" t="n">
        <v>2071</v>
      </c>
      <c r="U218" s="63" t="n">
        <v>2049</v>
      </c>
      <c r="V218" s="63" t="n">
        <v>2128</v>
      </c>
      <c r="W218" s="60" t="n">
        <v>39</v>
      </c>
      <c r="X218" s="60" t="n">
        <v>0</v>
      </c>
      <c r="Y218" s="60" t="n">
        <v>39</v>
      </c>
      <c r="Z218" s="60" t="n">
        <v>71</v>
      </c>
      <c r="AA218" s="60" t="n">
        <v>60</v>
      </c>
      <c r="AB218" s="59" t="n">
        <v>102</v>
      </c>
      <c r="AC218" s="59" t="n">
        <f aca="false">(V218-U218)+AZ218</f>
        <v>80</v>
      </c>
      <c r="AD218" s="65" t="n">
        <f aca="false">U218-T218</f>
        <v>-22</v>
      </c>
      <c r="AE218" s="59" t="n">
        <v>121</v>
      </c>
      <c r="AF218" s="66" t="n">
        <f aca="false">IF(AE218&gt;0, V218/(AE218*24),"no data")</f>
        <v>0.732782369146005</v>
      </c>
      <c r="AG218" s="67" t="n">
        <f aca="false">IF(R218&gt;0,R218/24,"no data")</f>
        <v>145.541666666667</v>
      </c>
      <c r="AH218" s="66" t="n">
        <f aca="false">IF(U218&gt;0,(U218/R218),"no data")</f>
        <v>0.586601774978529</v>
      </c>
      <c r="AI218" s="68" t="n">
        <f aca="false">(1440-((W218*X218)+(Y218*Z218)+(AA218*AB218))/(W218+Y218+AA218))/1440</f>
        <v>0.955268719806763</v>
      </c>
      <c r="AJ218" s="69" t="n">
        <f aca="false">IF(U218&gt;0,(1440-((X218*W218+AT218*AU218)+(Z218*Y218+AV218*AW218)+(AA218*AB218+AX218*AY218))/(W218+Y218+AA218))/1440,"no data")</f>
        <v>0.763994565217391</v>
      </c>
      <c r="AK218" s="70" t="n">
        <v>4.03</v>
      </c>
      <c r="AL218" s="166" t="n">
        <v>134.08</v>
      </c>
      <c r="AM218" s="81" t="n">
        <f aca="false">AK218*AL218</f>
        <v>540.3424</v>
      </c>
      <c r="AN218" s="70" t="n">
        <v>17.40191</v>
      </c>
      <c r="AO218" s="170" t="n">
        <v>1009.99890241933</v>
      </c>
      <c r="AP218" s="58" t="n">
        <f aca="false">AN218*AO218</f>
        <v>17575.91</v>
      </c>
      <c r="AQ218" s="166" t="n">
        <f aca="false">IF(U218&gt;0,((((AK218*AL218)+(AN218*AO218))/(U218*1000))*1000000),"no data")</f>
        <v>8841.50922401171</v>
      </c>
      <c r="AR218" s="168" t="n">
        <f aca="false">S218/24</f>
        <v>130.583333333333</v>
      </c>
      <c r="AS218" s="34"/>
      <c r="AT218" s="59" t="n">
        <v>16</v>
      </c>
      <c r="AU218" s="76" t="n">
        <v>15</v>
      </c>
      <c r="AV218" s="76" t="n">
        <v>18</v>
      </c>
      <c r="AW218" s="59" t="n">
        <v>17</v>
      </c>
      <c r="AX218" s="76" t="n">
        <v>28</v>
      </c>
      <c r="AY218" s="59" t="n">
        <v>1338</v>
      </c>
      <c r="AZ218" s="59" t="n">
        <v>1</v>
      </c>
      <c r="BB218" s="77" t="n">
        <v>515</v>
      </c>
      <c r="BC218" s="77" t="n">
        <v>898</v>
      </c>
      <c r="BD218" s="77" t="n">
        <v>715</v>
      </c>
      <c r="BE218" s="77" t="n">
        <f aca="false">BC218-BB218</f>
        <v>383</v>
      </c>
      <c r="BF218" s="77" t="n">
        <f aca="false">AQ218</f>
        <v>8841.50922401171</v>
      </c>
      <c r="BG218" s="139" t="n">
        <f aca="false">BD218/24</f>
        <v>29.7916666666667</v>
      </c>
      <c r="BH218" s="79" t="n">
        <v>0</v>
      </c>
      <c r="BI218" s="80" t="n">
        <v>0</v>
      </c>
      <c r="BJ218" s="82" t="n">
        <v>12.66</v>
      </c>
      <c r="BK218" s="82" t="n">
        <v>19.67</v>
      </c>
      <c r="BL218" s="82" t="n">
        <v>15.47</v>
      </c>
      <c r="BM218" s="82" t="n">
        <v>50.12</v>
      </c>
      <c r="BN218" s="83" t="n">
        <v>0.9347</v>
      </c>
      <c r="BO218" s="82" t="n">
        <v>88.28</v>
      </c>
      <c r="BP218" s="81" t="n">
        <v>87.43</v>
      </c>
      <c r="BQ218" s="78" t="n">
        <v>0</v>
      </c>
      <c r="BR218" s="77" t="n">
        <v>11516</v>
      </c>
      <c r="BS218" s="77" t="n">
        <v>11747</v>
      </c>
      <c r="BT218" s="78" t="n">
        <v>0</v>
      </c>
    </row>
    <row r="219" customFormat="false" ht="13.8" hidden="false" customHeight="false" outlineLevel="0" collapsed="false">
      <c r="A219" s="189"/>
      <c r="B219" s="55" t="n">
        <v>43679</v>
      </c>
      <c r="C219" s="56" t="n">
        <v>89.6</v>
      </c>
      <c r="D219" s="57" t="n">
        <v>0.713</v>
      </c>
      <c r="E219" s="58" t="n">
        <v>81.3</v>
      </c>
      <c r="F219" s="59" t="n">
        <v>98</v>
      </c>
      <c r="G219" s="59" t="n">
        <v>83</v>
      </c>
      <c r="H219" s="60" t="n">
        <v>17</v>
      </c>
      <c r="I219" s="60" t="n">
        <v>4</v>
      </c>
      <c r="J219" s="60" t="n">
        <v>24</v>
      </c>
      <c r="K219" s="60" t="n">
        <v>0</v>
      </c>
      <c r="L219" s="61" t="n">
        <v>6</v>
      </c>
      <c r="M219" s="61" t="n">
        <v>13</v>
      </c>
      <c r="N219" s="61" t="n">
        <v>0</v>
      </c>
      <c r="O219" s="61" t="n">
        <v>0</v>
      </c>
      <c r="P219" s="61" t="n">
        <v>0</v>
      </c>
      <c r="Q219" s="61" t="n">
        <v>0</v>
      </c>
      <c r="R219" s="61" t="n">
        <v>3499</v>
      </c>
      <c r="S219" s="62" t="n">
        <v>3048</v>
      </c>
      <c r="T219" s="62" t="n">
        <v>2439</v>
      </c>
      <c r="U219" s="63" t="n">
        <v>2398</v>
      </c>
      <c r="V219" s="63" t="n">
        <v>2475</v>
      </c>
      <c r="W219" s="60" t="n">
        <v>40</v>
      </c>
      <c r="X219" s="60" t="n">
        <v>0</v>
      </c>
      <c r="Y219" s="60" t="n">
        <v>40</v>
      </c>
      <c r="Z219" s="60" t="n">
        <v>0</v>
      </c>
      <c r="AA219" s="60" t="n">
        <v>60</v>
      </c>
      <c r="AB219" s="59" t="n">
        <v>0</v>
      </c>
      <c r="AC219" s="59" t="n">
        <f aca="false">(V219-U219)+AZ219</f>
        <v>77</v>
      </c>
      <c r="AD219" s="65" t="n">
        <f aca="false">U219-T219</f>
        <v>-41</v>
      </c>
      <c r="AE219" s="59" t="n">
        <v>122</v>
      </c>
      <c r="AF219" s="66" t="n">
        <f aca="false">IF(AE219&gt;0, V219/(AE219*24),"no data")</f>
        <v>0.845286885245902</v>
      </c>
      <c r="AG219" s="67" t="n">
        <f aca="false">IF(R219&gt;0,R219/24,"no data")</f>
        <v>145.791666666667</v>
      </c>
      <c r="AH219" s="66" t="n">
        <f aca="false">IF(U219&gt;0,(U219/R219),"no data")</f>
        <v>0.685338668190912</v>
      </c>
      <c r="AI219" s="68" t="n">
        <f aca="false">(1440-((W219*X219)+(Y219*Z219)+(AA219*AB219))/(W219+Y219+AA219))/1440</f>
        <v>1</v>
      </c>
      <c r="AJ219" s="69" t="n">
        <f aca="false">IF(U219&gt;0,(1440-((X219*W219+AT219*AU219)+(Z219*Y219+AV219*AW219)+(AA219*AB219+AX219*AY219))/(W219+Y219+AA219))/1440,"no data")</f>
        <v>0.816736111111111</v>
      </c>
      <c r="AK219" s="91" t="n">
        <v>4.687</v>
      </c>
      <c r="AL219" s="166" t="n">
        <v>124.44</v>
      </c>
      <c r="AM219" s="81" t="n">
        <f aca="false">AK219*AL219</f>
        <v>583.25028</v>
      </c>
      <c r="AN219" s="91" t="n">
        <v>20.27673</v>
      </c>
      <c r="AO219" s="166" t="n">
        <v>1009.63276623006</v>
      </c>
      <c r="AP219" s="58" t="n">
        <f aca="false">AN219*AO219</f>
        <v>20472.051</v>
      </c>
      <c r="AQ219" s="166" t="n">
        <f aca="false">IF(U219&gt;0,((((AK219*AL219)+(AN219*AO219))/(U219*1000))*1000000),"no data")</f>
        <v>8780.35916597164</v>
      </c>
      <c r="AR219" s="168" t="n">
        <f aca="false">S219/24</f>
        <v>127</v>
      </c>
      <c r="AS219" s="34"/>
      <c r="AT219" s="59" t="n">
        <v>22</v>
      </c>
      <c r="AU219" s="76" t="n">
        <v>43</v>
      </c>
      <c r="AV219" s="76" t="n">
        <v>0</v>
      </c>
      <c r="AW219" s="59" t="n">
        <v>0</v>
      </c>
      <c r="AX219" s="76" t="n">
        <f aca="false">60-35</f>
        <v>25</v>
      </c>
      <c r="AY219" s="59" t="n">
        <v>1440</v>
      </c>
      <c r="AZ219" s="59" t="n">
        <v>0</v>
      </c>
      <c r="BB219" s="77" t="n">
        <v>693</v>
      </c>
      <c r="BC219" s="77" t="n">
        <v>947</v>
      </c>
      <c r="BD219" s="77" t="n">
        <v>835</v>
      </c>
      <c r="BE219" s="77" t="n">
        <f aca="false">BC219-BB219</f>
        <v>254</v>
      </c>
      <c r="BF219" s="77" t="n">
        <f aca="false">AQ219</f>
        <v>8780.35916597164</v>
      </c>
      <c r="BG219" s="139" t="n">
        <f aca="false">BD219/24</f>
        <v>34.7916666666667</v>
      </c>
      <c r="BH219" s="79" t="n">
        <v>0</v>
      </c>
      <c r="BI219" s="80" t="n">
        <v>0</v>
      </c>
      <c r="BJ219" s="82" t="n">
        <v>23.39</v>
      </c>
      <c r="BK219" s="82" t="n">
        <v>20.61</v>
      </c>
      <c r="BL219" s="82" t="n">
        <v>15.96</v>
      </c>
      <c r="BM219" s="82" t="n">
        <v>50.11</v>
      </c>
      <c r="BN219" s="83" t="n">
        <v>0.9379</v>
      </c>
      <c r="BO219" s="82" t="n">
        <v>88.14</v>
      </c>
      <c r="BP219" s="81" t="n">
        <v>87.41</v>
      </c>
      <c r="BQ219" s="78" t="n">
        <v>0</v>
      </c>
      <c r="BR219" s="77" t="n">
        <v>11495</v>
      </c>
      <c r="BS219" s="77" t="n">
        <v>11631</v>
      </c>
      <c r="BT219" s="78" t="n">
        <v>6</v>
      </c>
    </row>
    <row r="220" customFormat="false" ht="13.8" hidden="false" customHeight="false" outlineLevel="0" collapsed="false">
      <c r="A220" s="189"/>
      <c r="B220" s="55" t="n">
        <v>43680</v>
      </c>
      <c r="C220" s="56" t="n">
        <v>90.9</v>
      </c>
      <c r="D220" s="57" t="n">
        <v>0.7102</v>
      </c>
      <c r="E220" s="58" t="n">
        <v>86.4</v>
      </c>
      <c r="F220" s="59" t="n">
        <v>97</v>
      </c>
      <c r="G220" s="59" t="n">
        <v>85</v>
      </c>
      <c r="H220" s="60" t="n">
        <v>24</v>
      </c>
      <c r="I220" s="60" t="n">
        <v>0</v>
      </c>
      <c r="J220" s="60" t="n">
        <v>24</v>
      </c>
      <c r="K220" s="60" t="n">
        <v>0</v>
      </c>
      <c r="L220" s="61" t="n">
        <v>0</v>
      </c>
      <c r="M220" s="61" t="n">
        <v>0</v>
      </c>
      <c r="N220" s="61" t="n">
        <v>0</v>
      </c>
      <c r="O220" s="61" t="n">
        <v>0</v>
      </c>
      <c r="P220" s="61" t="n">
        <v>0</v>
      </c>
      <c r="Q220" s="61" t="n">
        <v>0</v>
      </c>
      <c r="R220" s="61" t="n">
        <v>3483</v>
      </c>
      <c r="S220" s="62" t="n">
        <v>2857</v>
      </c>
      <c r="T220" s="62" t="n">
        <v>2857</v>
      </c>
      <c r="U220" s="63" t="n">
        <v>2795</v>
      </c>
      <c r="V220" s="63" t="n">
        <v>2878</v>
      </c>
      <c r="W220" s="60" t="n">
        <v>40</v>
      </c>
      <c r="X220" s="60" t="n">
        <v>0</v>
      </c>
      <c r="Y220" s="60" t="n">
        <v>39</v>
      </c>
      <c r="Z220" s="60" t="n">
        <v>0</v>
      </c>
      <c r="AA220" s="60" t="n">
        <v>60</v>
      </c>
      <c r="AB220" s="59" t="n">
        <v>0</v>
      </c>
      <c r="AC220" s="59" t="n">
        <f aca="false">(V220-U220)+AZ220</f>
        <v>83</v>
      </c>
      <c r="AD220" s="65" t="n">
        <f aca="false">U220-T220</f>
        <v>-62</v>
      </c>
      <c r="AE220" s="59" t="n">
        <v>121</v>
      </c>
      <c r="AF220" s="66" t="n">
        <f aca="false">IF(AE220&gt;0, V220/(AE220*24),"no data")</f>
        <v>0.991046831955923</v>
      </c>
      <c r="AG220" s="67" t="n">
        <f aca="false">IF(R220&gt;0,R220/24,"no data")</f>
        <v>145.125</v>
      </c>
      <c r="AH220" s="66" t="n">
        <f aca="false">IF(U220&gt;0,(U220/R220),"no data")</f>
        <v>0.802469135802469</v>
      </c>
      <c r="AI220" s="68" t="n">
        <f aca="false">(1440-((W220*X220)+(Y220*Z220)+(AA220*AB220))/(W220+Y220+AA220))/1440</f>
        <v>1</v>
      </c>
      <c r="AJ220" s="69" t="n">
        <f aca="false">IF(U220&gt;0,(1440-((X220*W220+AT220*AU220)+(Z220*Y220+AV220*AW220)+(AA220*AB220+AX220*AY220))/(W220+Y220+AA220))/1440,"no data")</f>
        <v>0.863309352517986</v>
      </c>
      <c r="AK220" s="91" t="n">
        <v>4.904</v>
      </c>
      <c r="AL220" s="96" t="n">
        <v>124.51</v>
      </c>
      <c r="AM220" s="81" t="n">
        <f aca="false">AK220*AL220</f>
        <v>610.59704</v>
      </c>
      <c r="AN220" s="91" t="n">
        <v>23.5055</v>
      </c>
      <c r="AO220" s="166" t="n">
        <v>1006.9417795835</v>
      </c>
      <c r="AP220" s="58" t="n">
        <f aca="false">AN220*AO220</f>
        <v>23668.67</v>
      </c>
      <c r="AQ220" s="166" t="n">
        <f aca="false">IF(U220&gt;0,((((AK220*AL220)+(AN220*AO220))/(U220*1000))*1000000),"no data")</f>
        <v>8686.67872629696</v>
      </c>
      <c r="AR220" s="168" t="n">
        <f aca="false">S220/24</f>
        <v>119.041666666667</v>
      </c>
      <c r="AS220" s="34"/>
      <c r="AT220" s="59" t="n">
        <v>0</v>
      </c>
      <c r="AU220" s="76" t="n">
        <v>0</v>
      </c>
      <c r="AV220" s="76" t="n">
        <v>0</v>
      </c>
      <c r="AW220" s="59" t="n">
        <v>0</v>
      </c>
      <c r="AX220" s="76" t="n">
        <v>19</v>
      </c>
      <c r="AY220" s="59" t="n">
        <v>1440</v>
      </c>
      <c r="AZ220" s="59" t="n">
        <v>0</v>
      </c>
      <c r="BB220" s="77" t="n">
        <v>952</v>
      </c>
      <c r="BC220" s="77" t="n">
        <v>943</v>
      </c>
      <c r="BD220" s="77" t="n">
        <v>983</v>
      </c>
      <c r="BE220" s="77" t="n">
        <f aca="false">BC220-BB220</f>
        <v>-9</v>
      </c>
      <c r="BF220" s="77" t="n">
        <f aca="false">AQ220</f>
        <v>8686.67872629696</v>
      </c>
      <c r="BG220" s="139" t="n">
        <f aca="false">BD220/24</f>
        <v>40.9583333333333</v>
      </c>
      <c r="BH220" s="79" t="n">
        <v>0</v>
      </c>
      <c r="BI220" s="80" t="n">
        <v>0</v>
      </c>
      <c r="BJ220" s="82" t="n">
        <v>23.39</v>
      </c>
      <c r="BK220" s="82" t="n">
        <v>20.77</v>
      </c>
      <c r="BL220" s="82" t="n">
        <v>16.08</v>
      </c>
      <c r="BM220" s="82" t="n">
        <v>50.11</v>
      </c>
      <c r="BN220" s="83" t="n">
        <v>0.938</v>
      </c>
      <c r="BO220" s="82" t="n">
        <v>88.18</v>
      </c>
      <c r="BP220" s="81" t="n">
        <v>87.46</v>
      </c>
      <c r="BQ220" s="78" t="n">
        <v>0</v>
      </c>
      <c r="BR220" s="77" t="n">
        <v>11538</v>
      </c>
      <c r="BS220" s="77" t="n">
        <v>11798</v>
      </c>
      <c r="BT220" s="78" t="n">
        <v>0</v>
      </c>
    </row>
    <row r="221" customFormat="false" ht="13.8" hidden="false" customHeight="false" outlineLevel="0" collapsed="false">
      <c r="A221" s="189"/>
      <c r="B221" s="55" t="n">
        <v>43681</v>
      </c>
      <c r="C221" s="56" t="n">
        <v>94.46</v>
      </c>
      <c r="D221" s="57" t="n">
        <v>0.6268</v>
      </c>
      <c r="E221" s="58" t="n">
        <v>85.05</v>
      </c>
      <c r="F221" s="59" t="n">
        <v>104</v>
      </c>
      <c r="G221" s="59" t="n">
        <v>86</v>
      </c>
      <c r="H221" s="60" t="n">
        <v>24</v>
      </c>
      <c r="I221" s="60" t="n">
        <v>0</v>
      </c>
      <c r="J221" s="60" t="n">
        <v>24</v>
      </c>
      <c r="K221" s="60" t="n">
        <v>0</v>
      </c>
      <c r="L221" s="61" t="n">
        <v>0</v>
      </c>
      <c r="M221" s="61" t="n">
        <v>0</v>
      </c>
      <c r="N221" s="61" t="n">
        <v>0</v>
      </c>
      <c r="O221" s="61" t="n">
        <v>0</v>
      </c>
      <c r="P221" s="61" t="n">
        <v>0</v>
      </c>
      <c r="Q221" s="61" t="n">
        <v>0</v>
      </c>
      <c r="R221" s="61" t="n">
        <v>3454</v>
      </c>
      <c r="S221" s="62" t="n">
        <v>2867</v>
      </c>
      <c r="T221" s="62" t="n">
        <v>2867</v>
      </c>
      <c r="U221" s="63" t="n">
        <v>2801</v>
      </c>
      <c r="V221" s="63" t="n">
        <v>2886</v>
      </c>
      <c r="W221" s="60" t="n">
        <v>40</v>
      </c>
      <c r="X221" s="60" t="n">
        <v>0</v>
      </c>
      <c r="Y221" s="60" t="n">
        <v>39</v>
      </c>
      <c r="Z221" s="60" t="n">
        <v>0</v>
      </c>
      <c r="AA221" s="60" t="n">
        <v>60</v>
      </c>
      <c r="AB221" s="59" t="n">
        <v>0</v>
      </c>
      <c r="AC221" s="59" t="n">
        <f aca="false">(V221-U221)+AZ221</f>
        <v>85</v>
      </c>
      <c r="AD221" s="65" t="n">
        <f aca="false">U221-T221</f>
        <v>-66</v>
      </c>
      <c r="AE221" s="59" t="n">
        <v>121</v>
      </c>
      <c r="AF221" s="66" t="n">
        <f aca="false">IF(AE221&gt;0, V221/(AE221*24),"no data")</f>
        <v>0.993801652892562</v>
      </c>
      <c r="AG221" s="67" t="n">
        <f aca="false">IF(R221&gt;0,R221/24,"no data")</f>
        <v>143.916666666667</v>
      </c>
      <c r="AH221" s="66" t="n">
        <f aca="false">IF(U221&gt;0,(U221/R221),"no data")</f>
        <v>0.810943833236827</v>
      </c>
      <c r="AI221" s="68" t="n">
        <f aca="false">(1440-((W221*X221)+(Y221*Z221)+(AA221*AB221))/(W221+Y221+AA221))/1440</f>
        <v>1</v>
      </c>
      <c r="AJ221" s="69" t="n">
        <f aca="false">IF(U221&gt;0,(1440-((X221*W221+AT221*AU221)+(Z221*Y221+AV221*AW221)+(AA221*AB221+AX221*AY221))/(W221+Y221+AA221))/1440,"no data")</f>
        <v>0.863309352517986</v>
      </c>
      <c r="AK221" s="91" t="n">
        <v>5.13</v>
      </c>
      <c r="AL221" s="96" t="n">
        <v>125.87</v>
      </c>
      <c r="AM221" s="81" t="n">
        <f aca="false">AK221*AL221</f>
        <v>645.7131</v>
      </c>
      <c r="AN221" s="91" t="n">
        <v>23.610609</v>
      </c>
      <c r="AO221" s="166" t="n">
        <v>1002.5472024038</v>
      </c>
      <c r="AP221" s="58" t="n">
        <f aca="false">AN221*AO221</f>
        <v>23670.75</v>
      </c>
      <c r="AQ221" s="166" t="n">
        <f aca="false">IF(U221&gt;0,((((AK221*AL221)+(AN221*AO221))/(U221*1000))*1000000),"no data")</f>
        <v>8681.35062477687</v>
      </c>
      <c r="AR221" s="168" t="n">
        <f aca="false">S221/24</f>
        <v>119.458333333333</v>
      </c>
      <c r="AS221" s="34"/>
      <c r="AT221" s="59" t="n">
        <v>0</v>
      </c>
      <c r="AU221" s="76" t="n">
        <v>0</v>
      </c>
      <c r="AV221" s="76" t="n">
        <v>0</v>
      </c>
      <c r="AW221" s="59" t="n">
        <v>0</v>
      </c>
      <c r="AX221" s="76" t="n">
        <v>19</v>
      </c>
      <c r="AY221" s="59" t="n">
        <v>1440</v>
      </c>
      <c r="AZ221" s="59" t="n">
        <v>0</v>
      </c>
      <c r="BB221" s="77" t="n">
        <v>954</v>
      </c>
      <c r="BC221" s="77" t="n">
        <v>946</v>
      </c>
      <c r="BD221" s="77" t="n">
        <v>986</v>
      </c>
      <c r="BE221" s="77" t="n">
        <f aca="false">BC221-BB221</f>
        <v>-8</v>
      </c>
      <c r="BF221" s="77" t="n">
        <f aca="false">AQ221</f>
        <v>8681.35062477687</v>
      </c>
      <c r="BG221" s="139" t="n">
        <f aca="false">BD221/24</f>
        <v>41.0833333333333</v>
      </c>
      <c r="BH221" s="79" t="n">
        <v>0</v>
      </c>
      <c r="BI221" s="80" t="n">
        <v>0</v>
      </c>
      <c r="BJ221" s="82" t="n">
        <v>23.51</v>
      </c>
      <c r="BK221" s="82" t="n">
        <v>20.86</v>
      </c>
      <c r="BL221" s="82" t="n">
        <v>16.03</v>
      </c>
      <c r="BM221" s="82" t="n">
        <v>50.15</v>
      </c>
      <c r="BN221" s="83" t="n">
        <v>0.9377</v>
      </c>
      <c r="BO221" s="82" t="n">
        <v>88.08</v>
      </c>
      <c r="BP221" s="81" t="n">
        <v>87.39</v>
      </c>
      <c r="BQ221" s="78" t="n">
        <v>0</v>
      </c>
      <c r="BR221" s="77" t="n">
        <v>11586</v>
      </c>
      <c r="BS221" s="77" t="n">
        <v>11820</v>
      </c>
      <c r="BT221" s="78" t="n">
        <v>4.8</v>
      </c>
    </row>
    <row r="222" customFormat="false" ht="13.8" hidden="false" customHeight="false" outlineLevel="0" collapsed="false">
      <c r="A222" s="189"/>
      <c r="B222" s="55" t="n">
        <v>43682</v>
      </c>
      <c r="C222" s="56" t="n">
        <v>95.9</v>
      </c>
      <c r="D222" s="57" t="n">
        <v>0.6269</v>
      </c>
      <c r="E222" s="58" t="n">
        <v>86.1</v>
      </c>
      <c r="F222" s="59" t="n">
        <v>103</v>
      </c>
      <c r="G222" s="59" t="n">
        <v>88</v>
      </c>
      <c r="H222" s="60" t="n">
        <v>24</v>
      </c>
      <c r="I222" s="60" t="n">
        <v>0</v>
      </c>
      <c r="J222" s="60" t="n">
        <v>24</v>
      </c>
      <c r="K222" s="60" t="n">
        <v>0</v>
      </c>
      <c r="L222" s="61" t="n">
        <v>0</v>
      </c>
      <c r="M222" s="61" t="n">
        <v>0</v>
      </c>
      <c r="N222" s="61" t="n">
        <v>0</v>
      </c>
      <c r="O222" s="61" t="n">
        <v>0</v>
      </c>
      <c r="P222" s="61" t="n">
        <v>0</v>
      </c>
      <c r="Q222" s="61" t="n">
        <v>0</v>
      </c>
      <c r="R222" s="61" t="n">
        <v>3442</v>
      </c>
      <c r="S222" s="62" t="n">
        <v>2841</v>
      </c>
      <c r="T222" s="62" t="n">
        <v>2841</v>
      </c>
      <c r="U222" s="63" t="n">
        <v>2772</v>
      </c>
      <c r="V222" s="63" t="n">
        <v>2855</v>
      </c>
      <c r="W222" s="60" t="n">
        <v>39</v>
      </c>
      <c r="X222" s="60" t="n">
        <v>0</v>
      </c>
      <c r="Y222" s="60" t="n">
        <v>39</v>
      </c>
      <c r="Z222" s="60" t="n">
        <v>0</v>
      </c>
      <c r="AA222" s="60" t="n">
        <v>60</v>
      </c>
      <c r="AB222" s="59" t="n">
        <v>0</v>
      </c>
      <c r="AC222" s="59" t="n">
        <f aca="false">(V222-U222)+AZ222</f>
        <v>83</v>
      </c>
      <c r="AD222" s="65" t="n">
        <f aca="false">U222-T222</f>
        <v>-69</v>
      </c>
      <c r="AE222" s="59" t="n">
        <v>121</v>
      </c>
      <c r="AF222" s="66" t="n">
        <f aca="false">IF(AE222&gt;0, V222/(AE222*24),"no data")</f>
        <v>0.983126721763085</v>
      </c>
      <c r="AG222" s="67" t="n">
        <f aca="false">IF(R222&gt;0,R222/24,"no data")</f>
        <v>143.416666666667</v>
      </c>
      <c r="AH222" s="66" t="n">
        <f aca="false">IF(U222&gt;0,(U222/R222),"no data")</f>
        <v>0.805345729227193</v>
      </c>
      <c r="AI222" s="68" t="n">
        <f aca="false">(1440-((W222*X222)+(Y222*Z222)+(AA222*AB222))/(W222+Y222+AA222))/1440</f>
        <v>1</v>
      </c>
      <c r="AJ222" s="69" t="n">
        <f aca="false">IF(U222&gt;0,(1440-((X222*W222+AT222*AU222)+(Z222*Y222+AV222*AW222)+(AA222*AB222+AX222*AY222))/(W222+Y222+AA222))/1440,"no data")</f>
        <v>0.86231884057971</v>
      </c>
      <c r="AK222" s="91" t="n">
        <v>5</v>
      </c>
      <c r="AL222" s="96" t="n">
        <v>125.41</v>
      </c>
      <c r="AM222" s="81" t="n">
        <f aca="false">AK222*AL222</f>
        <v>627.05</v>
      </c>
      <c r="AN222" s="91" t="n">
        <v>23.38668</v>
      </c>
      <c r="AO222" s="166" t="n">
        <v>1002.00627023588</v>
      </c>
      <c r="AP222" s="58" t="n">
        <f aca="false">AN222*AO222</f>
        <v>23433.6</v>
      </c>
      <c r="AQ222" s="166" t="n">
        <f aca="false">IF(U222&gt;0,((((AK222*AL222)+(AN222*AO222))/(U222*1000))*1000000),"no data")</f>
        <v>8679.88816738817</v>
      </c>
      <c r="AR222" s="168" t="n">
        <f aca="false">S222/24</f>
        <v>118.375</v>
      </c>
      <c r="AS222" s="34"/>
      <c r="AT222" s="59" t="n">
        <v>0</v>
      </c>
      <c r="AU222" s="76" t="n">
        <v>0</v>
      </c>
      <c r="AV222" s="76" t="n">
        <v>0</v>
      </c>
      <c r="AW222" s="59" t="n">
        <v>0</v>
      </c>
      <c r="AX222" s="76" t="n">
        <v>19</v>
      </c>
      <c r="AY222" s="59" t="n">
        <v>1440</v>
      </c>
      <c r="AZ222" s="59" t="n">
        <v>0</v>
      </c>
      <c r="BB222" s="77" t="n">
        <v>942</v>
      </c>
      <c r="BC222" s="77" t="n">
        <v>934</v>
      </c>
      <c r="BD222" s="77" t="n">
        <v>979</v>
      </c>
      <c r="BE222" s="77" t="n">
        <f aca="false">BC222-BB222</f>
        <v>-8</v>
      </c>
      <c r="BF222" s="77" t="n">
        <f aca="false">AQ222</f>
        <v>8679.88816738817</v>
      </c>
      <c r="BG222" s="139" t="n">
        <f aca="false">BD222/24</f>
        <v>40.7916666666667</v>
      </c>
      <c r="BH222" s="79" t="n">
        <v>0</v>
      </c>
      <c r="BI222" s="80" t="n">
        <v>0</v>
      </c>
      <c r="BJ222" s="82" t="n">
        <v>23.28</v>
      </c>
      <c r="BK222" s="82" t="n">
        <v>20.72</v>
      </c>
      <c r="BL222" s="82" t="n">
        <v>15.56</v>
      </c>
      <c r="BM222" s="82" t="n">
        <v>50.13</v>
      </c>
      <c r="BN222" s="83" t="n">
        <v>0.9379</v>
      </c>
      <c r="BO222" s="82" t="n">
        <v>88.12</v>
      </c>
      <c r="BP222" s="81" t="n">
        <v>87.46</v>
      </c>
      <c r="BQ222" s="78" t="n">
        <v>0</v>
      </c>
      <c r="BR222" s="77" t="n">
        <v>11607</v>
      </c>
      <c r="BS222" s="77" t="n">
        <v>11833</v>
      </c>
      <c r="BT222" s="78" t="n">
        <v>0</v>
      </c>
    </row>
    <row r="223" customFormat="false" ht="14.95" hidden="false" customHeight="true" outlineLevel="0" collapsed="false">
      <c r="A223" s="189" t="s">
        <v>116</v>
      </c>
      <c r="B223" s="55" t="n">
        <v>43683</v>
      </c>
      <c r="C223" s="103" t="n">
        <v>97.16</v>
      </c>
      <c r="D223" s="104" t="n">
        <v>0.6422</v>
      </c>
      <c r="E223" s="105" t="n">
        <v>87.49</v>
      </c>
      <c r="F223" s="106" t="n">
        <v>106</v>
      </c>
      <c r="G223" s="106" t="n">
        <v>89</v>
      </c>
      <c r="H223" s="107" t="n">
        <v>24</v>
      </c>
      <c r="I223" s="107" t="n">
        <v>0</v>
      </c>
      <c r="J223" s="107" t="n">
        <v>24</v>
      </c>
      <c r="K223" s="107" t="n">
        <v>0</v>
      </c>
      <c r="L223" s="108" t="n">
        <v>0</v>
      </c>
      <c r="M223" s="108" t="n">
        <v>0</v>
      </c>
      <c r="N223" s="108" t="n">
        <v>0</v>
      </c>
      <c r="O223" s="108" t="n">
        <v>0</v>
      </c>
      <c r="P223" s="108" t="n">
        <v>0</v>
      </c>
      <c r="Q223" s="108" t="n">
        <v>0</v>
      </c>
      <c r="R223" s="109" t="n">
        <v>3429</v>
      </c>
      <c r="S223" s="110" t="n">
        <v>2818</v>
      </c>
      <c r="T223" s="110" t="n">
        <v>2818</v>
      </c>
      <c r="U223" s="111" t="n">
        <v>2748</v>
      </c>
      <c r="V223" s="111" t="n">
        <v>2837</v>
      </c>
      <c r="W223" s="106" t="n">
        <v>39</v>
      </c>
      <c r="X223" s="106" t="n">
        <v>0</v>
      </c>
      <c r="Y223" s="106" t="n">
        <v>39</v>
      </c>
      <c r="Z223" s="106" t="n">
        <v>0</v>
      </c>
      <c r="AA223" s="106" t="n">
        <v>60</v>
      </c>
      <c r="AB223" s="106" t="n">
        <v>0</v>
      </c>
      <c r="AC223" s="106" t="n">
        <f aca="false">(V223-U223)+AZ223</f>
        <v>89</v>
      </c>
      <c r="AD223" s="113" t="n">
        <f aca="false">U223-T223</f>
        <v>-70</v>
      </c>
      <c r="AE223" s="106" t="n">
        <v>120</v>
      </c>
      <c r="AF223" s="114" t="n">
        <f aca="false">IF(AE223&gt;0, V223/(AE223*24),"no data")</f>
        <v>0.985069444444444</v>
      </c>
      <c r="AG223" s="115" t="n">
        <f aca="false">IF(R223&gt;0,R223/24,"no data")</f>
        <v>142.875</v>
      </c>
      <c r="AH223" s="114" t="n">
        <f aca="false">IF(U223&gt;0,(U223/R223),"no data")</f>
        <v>0.801399825021872</v>
      </c>
      <c r="AI223" s="116" t="n">
        <f aca="false">(1440-((W223*X223)+(Y223*Z223)+(AA223*AB223))/(W223+Y223+AA223))/1440</f>
        <v>1</v>
      </c>
      <c r="AJ223" s="117" t="n">
        <f aca="false">IF(U223&gt;0,(1440-((X223*W223+AT223*AU223)+(Z223*Y223+AV223*AW223)+(AA223*AB223+AX223*AY223))/(W223+Y223+AA223))/1440,"no data")</f>
        <v>0.86231884057971</v>
      </c>
      <c r="AK223" s="91" t="n">
        <v>5.119</v>
      </c>
      <c r="AL223" s="96" t="n">
        <v>134.04</v>
      </c>
      <c r="AM223" s="105" t="n">
        <f aca="false">AK223*AL223</f>
        <v>686.15076</v>
      </c>
      <c r="AN223" s="91" t="n">
        <v>23.122131</v>
      </c>
      <c r="AO223" s="166" t="n">
        <v>1008.22406896665</v>
      </c>
      <c r="AP223" s="121" t="n">
        <f aca="false">AN223*AO223</f>
        <v>23312.289</v>
      </c>
      <c r="AQ223" s="122" t="n">
        <f aca="false">IF(U223&gt;0,((((AK223*AL223)+(AN223*AO223))/(U223*1000))*1000000),"no data")</f>
        <v>8733.05668122271</v>
      </c>
      <c r="AR223" s="123" t="n">
        <f aca="false">S223/24</f>
        <v>117.416666666667</v>
      </c>
      <c r="AS223" s="34"/>
      <c r="AT223" s="124" t="n">
        <v>0</v>
      </c>
      <c r="AU223" s="106" t="n">
        <v>0</v>
      </c>
      <c r="AV223" s="125" t="n">
        <v>0</v>
      </c>
      <c r="AW223" s="125" t="n">
        <v>0</v>
      </c>
      <c r="AX223" s="106" t="n">
        <v>19</v>
      </c>
      <c r="AY223" s="125" t="n">
        <v>1440</v>
      </c>
      <c r="AZ223" s="106" t="n">
        <v>0</v>
      </c>
      <c r="BB223" s="106" t="n">
        <v>935</v>
      </c>
      <c r="BC223" s="106" t="n">
        <v>930</v>
      </c>
      <c r="BD223" s="106" t="n">
        <v>972</v>
      </c>
      <c r="BE223" s="126" t="n">
        <f aca="false">BC223-BB223</f>
        <v>-5</v>
      </c>
      <c r="BF223" s="127" t="n">
        <f aca="false">AQ223</f>
        <v>8733.05668122271</v>
      </c>
      <c r="BG223" s="128" t="n">
        <f aca="false">BD223/24</f>
        <v>40.5</v>
      </c>
      <c r="BH223" s="129" t="n">
        <v>0</v>
      </c>
      <c r="BI223" s="130" t="n">
        <v>0</v>
      </c>
      <c r="BJ223" s="126" t="n">
        <v>23.01</v>
      </c>
      <c r="BK223" s="126" t="n">
        <v>20.43</v>
      </c>
      <c r="BL223" s="126" t="n">
        <v>15.73</v>
      </c>
      <c r="BM223" s="128" t="n">
        <v>50.13</v>
      </c>
      <c r="BN223" s="131" t="n">
        <v>0.9348</v>
      </c>
      <c r="BO223" s="128" t="n">
        <v>88.15</v>
      </c>
      <c r="BP223" s="128" t="n">
        <v>87.5</v>
      </c>
      <c r="BQ223" s="128" t="n">
        <v>0</v>
      </c>
      <c r="BR223" s="126" t="n">
        <v>11561</v>
      </c>
      <c r="BS223" s="126" t="n">
        <v>11774</v>
      </c>
      <c r="BT223" s="128" t="n">
        <v>5.2</v>
      </c>
    </row>
    <row r="224" customFormat="false" ht="13.8" hidden="false" customHeight="false" outlineLevel="0" collapsed="false">
      <c r="A224" s="189"/>
      <c r="B224" s="55" t="n">
        <v>43684</v>
      </c>
      <c r="C224" s="103" t="n">
        <v>92.5</v>
      </c>
      <c r="D224" s="132" t="n">
        <v>0.697</v>
      </c>
      <c r="E224" s="105" t="n">
        <v>87</v>
      </c>
      <c r="F224" s="106" t="n">
        <v>97</v>
      </c>
      <c r="G224" s="106" t="n">
        <v>87</v>
      </c>
      <c r="H224" s="107" t="n">
        <v>24</v>
      </c>
      <c r="I224" s="107" t="n">
        <v>0</v>
      </c>
      <c r="J224" s="107" t="n">
        <v>24</v>
      </c>
      <c r="K224" s="107" t="n">
        <v>0</v>
      </c>
      <c r="L224" s="108" t="n">
        <v>0</v>
      </c>
      <c r="M224" s="108" t="n">
        <v>0</v>
      </c>
      <c r="N224" s="108" t="n">
        <v>0</v>
      </c>
      <c r="O224" s="108" t="n">
        <v>0</v>
      </c>
      <c r="P224" s="108" t="n">
        <v>0</v>
      </c>
      <c r="Q224" s="108" t="n">
        <v>0</v>
      </c>
      <c r="R224" s="109" t="n">
        <v>3479</v>
      </c>
      <c r="S224" s="110" t="n">
        <v>2845</v>
      </c>
      <c r="T224" s="110" t="n">
        <v>2845</v>
      </c>
      <c r="U224" s="111" t="n">
        <v>2774</v>
      </c>
      <c r="V224" s="111" t="n">
        <v>2859</v>
      </c>
      <c r="W224" s="106" t="n">
        <v>39</v>
      </c>
      <c r="X224" s="106" t="n">
        <v>0</v>
      </c>
      <c r="Y224" s="106" t="n">
        <v>39</v>
      </c>
      <c r="Z224" s="106" t="n">
        <v>0</v>
      </c>
      <c r="AA224" s="106" t="n">
        <v>60</v>
      </c>
      <c r="AB224" s="106" t="n">
        <v>0</v>
      </c>
      <c r="AC224" s="106" t="n">
        <f aca="false">(V224-U224)+AZ224</f>
        <v>85</v>
      </c>
      <c r="AD224" s="113" t="n">
        <f aca="false">U224-T224</f>
        <v>-71</v>
      </c>
      <c r="AE224" s="106" t="n">
        <v>121</v>
      </c>
      <c r="AF224" s="114" t="n">
        <f aca="false">IF(AE224&gt;0, V224/(AE224*24),"no data")</f>
        <v>0.984504132231405</v>
      </c>
      <c r="AG224" s="115" t="n">
        <f aca="false">IF(R224&gt;0,R224/24,"no data")</f>
        <v>144.958333333333</v>
      </c>
      <c r="AH224" s="114" t="n">
        <f aca="false">IF(U224&gt;0,(U224/R224),"no data")</f>
        <v>0.797355561943087</v>
      </c>
      <c r="AI224" s="116" t="n">
        <f aca="false">(1440-((W224*X224)+(Y224*Z224)+(AA224*AB224))/(W224+Y224+AA224))/1440</f>
        <v>1</v>
      </c>
      <c r="AJ224" s="117" t="n">
        <f aca="false">IF(U224&gt;0,(1440-((X224*W224+AT224*AU224)+(Z224*Y224+AV224*AW224)+(AA224*AB224+AX224*AY224))/(W224+Y224+AA224))/1440,"no data")</f>
        <v>0.86231884057971</v>
      </c>
      <c r="AK224" s="91" t="n">
        <v>4.99</v>
      </c>
      <c r="AL224" s="96" t="n">
        <v>128.82</v>
      </c>
      <c r="AM224" s="105" t="n">
        <f aca="false">AK224*AL224</f>
        <v>642.8118</v>
      </c>
      <c r="AN224" s="91" t="n">
        <v>23.364539</v>
      </c>
      <c r="AO224" s="166" t="n">
        <v>1008.55146339502</v>
      </c>
      <c r="AP224" s="121" t="n">
        <f aca="false">AN224*AO224</f>
        <v>23564.34</v>
      </c>
      <c r="AQ224" s="122" t="n">
        <f aca="false">IF(U224&gt;0,((((AK224*AL224)+(AN224*AO224))/(U224*1000))*1000000),"no data")</f>
        <v>8726.44260994953</v>
      </c>
      <c r="AR224" s="123" t="n">
        <f aca="false">S224/24</f>
        <v>118.541666666667</v>
      </c>
      <c r="AS224" s="34"/>
      <c r="AT224" s="124" t="n">
        <v>0</v>
      </c>
      <c r="AU224" s="106" t="n">
        <v>0</v>
      </c>
      <c r="AV224" s="125" t="n">
        <v>0</v>
      </c>
      <c r="AW224" s="125" t="n">
        <v>0</v>
      </c>
      <c r="AX224" s="106" t="n">
        <v>19</v>
      </c>
      <c r="AY224" s="125" t="n">
        <v>1440</v>
      </c>
      <c r="AZ224" s="106" t="n">
        <v>0</v>
      </c>
      <c r="BB224" s="106" t="n">
        <v>945</v>
      </c>
      <c r="BC224" s="106" t="n">
        <v>936</v>
      </c>
      <c r="BD224" s="106" t="n">
        <v>978</v>
      </c>
      <c r="BE224" s="126" t="n">
        <f aca="false">BC224-BB224</f>
        <v>-9</v>
      </c>
      <c r="BF224" s="127" t="n">
        <f aca="false">AQ224</f>
        <v>8726.44260994953</v>
      </c>
      <c r="BG224" s="128" t="n">
        <f aca="false">BD224/24</f>
        <v>40.75</v>
      </c>
      <c r="BH224" s="129" t="n">
        <v>0</v>
      </c>
      <c r="BI224" s="130" t="n">
        <v>0</v>
      </c>
      <c r="BJ224" s="126" t="n">
        <v>23.18</v>
      </c>
      <c r="BK224" s="126" t="n">
        <v>20.59</v>
      </c>
      <c r="BL224" s="126" t="n">
        <v>15.73</v>
      </c>
      <c r="BM224" s="126" t="n">
        <v>50.15</v>
      </c>
      <c r="BN224" s="131" t="n">
        <v>0.9365</v>
      </c>
      <c r="BO224" s="128" t="n">
        <v>88.1</v>
      </c>
      <c r="BP224" s="128" t="n">
        <v>87.46</v>
      </c>
      <c r="BQ224" s="128" t="n">
        <v>0</v>
      </c>
      <c r="BR224" s="126" t="n">
        <v>11523</v>
      </c>
      <c r="BS224" s="126" t="n">
        <v>11779</v>
      </c>
      <c r="BT224" s="128" t="n">
        <v>0</v>
      </c>
    </row>
    <row r="225" customFormat="false" ht="13.8" hidden="false" customHeight="false" outlineLevel="0" collapsed="false">
      <c r="A225" s="189"/>
      <c r="B225" s="55" t="n">
        <v>43685</v>
      </c>
      <c r="C225" s="103" t="n">
        <v>90.6</v>
      </c>
      <c r="D225" s="132" t="n">
        <v>0.724</v>
      </c>
      <c r="E225" s="105" t="n">
        <v>87.8</v>
      </c>
      <c r="F225" s="106" t="n">
        <v>100</v>
      </c>
      <c r="G225" s="106" t="n">
        <v>87</v>
      </c>
      <c r="H225" s="107" t="n">
        <v>24</v>
      </c>
      <c r="I225" s="107" t="n">
        <v>0</v>
      </c>
      <c r="J225" s="107" t="n">
        <v>24</v>
      </c>
      <c r="K225" s="107" t="n">
        <v>0</v>
      </c>
      <c r="L225" s="108" t="n">
        <v>0</v>
      </c>
      <c r="M225" s="108" t="n">
        <v>0</v>
      </c>
      <c r="N225" s="108" t="n">
        <v>0</v>
      </c>
      <c r="O225" s="108" t="n">
        <v>0</v>
      </c>
      <c r="P225" s="108" t="n">
        <v>0</v>
      </c>
      <c r="Q225" s="108" t="n">
        <v>0</v>
      </c>
      <c r="R225" s="109" t="n">
        <v>3494</v>
      </c>
      <c r="S225" s="110" t="n">
        <v>2852</v>
      </c>
      <c r="T225" s="110" t="n">
        <v>2852</v>
      </c>
      <c r="U225" s="111" t="n">
        <v>2784</v>
      </c>
      <c r="V225" s="111" t="n">
        <v>2869</v>
      </c>
      <c r="W225" s="106" t="n">
        <v>39</v>
      </c>
      <c r="X225" s="106" t="n">
        <v>0</v>
      </c>
      <c r="Y225" s="106" t="n">
        <v>39</v>
      </c>
      <c r="Z225" s="106" t="n">
        <v>0</v>
      </c>
      <c r="AA225" s="106" t="n">
        <v>60</v>
      </c>
      <c r="AB225" s="106" t="n">
        <v>0</v>
      </c>
      <c r="AC225" s="106" t="n">
        <f aca="false">(V225-U225)+AZ225</f>
        <v>85</v>
      </c>
      <c r="AD225" s="113" t="n">
        <f aca="false">U225-T225</f>
        <v>-68</v>
      </c>
      <c r="AE225" s="106" t="n">
        <v>121</v>
      </c>
      <c r="AF225" s="114" t="n">
        <f aca="false">IF(AE225&gt;0, V225/(AE225*24),"no data")</f>
        <v>0.987947658402204</v>
      </c>
      <c r="AG225" s="115" t="n">
        <f aca="false">IF(R225&gt;0,R225/24,"no data")</f>
        <v>145.583333333333</v>
      </c>
      <c r="AH225" s="114" t="n">
        <f aca="false">IF(U225&gt;0,(U225/R225),"no data")</f>
        <v>0.796794504865484</v>
      </c>
      <c r="AI225" s="116" t="n">
        <f aca="false">(1440-((W225*X225)+(Y225*Z225)+(AA225*AB225))/(W225+Y225+AA225))/1440</f>
        <v>1</v>
      </c>
      <c r="AJ225" s="117" t="n">
        <f aca="false">IF(U225&gt;0,(1440-((X225*W225+AT225*AU225)+(Z225*Y225+AV225*AW225)+(AA225*AB225+AX225*AY225))/(W225+Y225+AA225))/1440,"no data")</f>
        <v>0.86231884057971</v>
      </c>
      <c r="AK225" s="91" t="n">
        <v>4.97</v>
      </c>
      <c r="AL225" s="96" t="n">
        <v>132.06</v>
      </c>
      <c r="AM225" s="105" t="n">
        <f aca="false">AK225*AL225</f>
        <v>656.3382</v>
      </c>
      <c r="AN225" s="91" t="n">
        <v>23.52157</v>
      </c>
      <c r="AO225" s="166" t="n">
        <v>1006.00678441107</v>
      </c>
      <c r="AP225" s="121" t="n">
        <f aca="false">AN225*AO225</f>
        <v>23662.859</v>
      </c>
      <c r="AQ225" s="122" t="n">
        <f aca="false">IF(U225&gt;0,((((AK225*AL225)+(AN225*AO225))/(U225*1000))*1000000),"no data")</f>
        <v>8735.34382183908</v>
      </c>
      <c r="AR225" s="123" t="n">
        <f aca="false">S225/24</f>
        <v>118.833333333333</v>
      </c>
      <c r="AS225" s="34"/>
      <c r="AT225" s="133" t="n">
        <v>0</v>
      </c>
      <c r="AU225" s="106" t="n">
        <v>0</v>
      </c>
      <c r="AV225" s="125" t="n">
        <v>0</v>
      </c>
      <c r="AW225" s="125" t="n">
        <v>0</v>
      </c>
      <c r="AX225" s="106" t="n">
        <v>19</v>
      </c>
      <c r="AY225" s="125" t="n">
        <v>1440</v>
      </c>
      <c r="AZ225" s="106" t="n">
        <v>0</v>
      </c>
      <c r="BB225" s="106" t="n">
        <v>948</v>
      </c>
      <c r="BC225" s="106" t="n">
        <v>939</v>
      </c>
      <c r="BD225" s="106" t="n">
        <v>982</v>
      </c>
      <c r="BE225" s="126" t="n">
        <f aca="false">BC225-BB225</f>
        <v>-9</v>
      </c>
      <c r="BF225" s="127" t="n">
        <f aca="false">AQ225</f>
        <v>8735.34382183908</v>
      </c>
      <c r="BG225" s="128" t="n">
        <f aca="false">BD225/24</f>
        <v>40.9166666666667</v>
      </c>
      <c r="BH225" s="129" t="n">
        <v>0</v>
      </c>
      <c r="BI225" s="130" t="n">
        <v>0</v>
      </c>
      <c r="BJ225" s="126" t="n">
        <v>23.29</v>
      </c>
      <c r="BK225" s="126" t="n">
        <v>20.75</v>
      </c>
      <c r="BL225" s="126" t="n">
        <v>15.47</v>
      </c>
      <c r="BM225" s="126" t="n">
        <v>50.14</v>
      </c>
      <c r="BN225" s="131" t="n">
        <v>0.9354</v>
      </c>
      <c r="BO225" s="128" t="n">
        <v>88.06</v>
      </c>
      <c r="BP225" s="128" t="n">
        <v>87.4</v>
      </c>
      <c r="BQ225" s="128" t="n">
        <v>0</v>
      </c>
      <c r="BR225" s="126" t="n">
        <v>11543</v>
      </c>
      <c r="BS225" s="126" t="n">
        <v>11783</v>
      </c>
      <c r="BT225" s="128" t="n">
        <v>0</v>
      </c>
    </row>
    <row r="226" customFormat="false" ht="13.8" hidden="false" customHeight="false" outlineLevel="0" collapsed="false">
      <c r="A226" s="189"/>
      <c r="B226" s="55" t="n">
        <v>43686</v>
      </c>
      <c r="C226" s="103" t="n">
        <v>89</v>
      </c>
      <c r="D226" s="132" t="n">
        <v>0.764</v>
      </c>
      <c r="E226" s="105" t="n">
        <v>87.4</v>
      </c>
      <c r="F226" s="106" t="n">
        <v>106</v>
      </c>
      <c r="G226" s="106" t="n">
        <v>83</v>
      </c>
      <c r="H226" s="107" t="n">
        <v>16</v>
      </c>
      <c r="I226" s="107" t="n">
        <v>3</v>
      </c>
      <c r="J226" s="107" t="n">
        <v>24</v>
      </c>
      <c r="K226" s="107" t="n">
        <v>0</v>
      </c>
      <c r="L226" s="108" t="n">
        <v>7</v>
      </c>
      <c r="M226" s="108" t="n">
        <v>40</v>
      </c>
      <c r="N226" s="108" t="n">
        <v>0</v>
      </c>
      <c r="O226" s="108" t="n">
        <v>0</v>
      </c>
      <c r="P226" s="108" t="n">
        <v>0</v>
      </c>
      <c r="Q226" s="108" t="n">
        <v>0</v>
      </c>
      <c r="R226" s="109" t="n">
        <v>3510</v>
      </c>
      <c r="S226" s="110" t="n">
        <v>3061</v>
      </c>
      <c r="T226" s="110" t="n">
        <v>2366</v>
      </c>
      <c r="U226" s="111" t="n">
        <v>2318</v>
      </c>
      <c r="V226" s="111" t="n">
        <v>2396</v>
      </c>
      <c r="W226" s="106" t="n">
        <v>39</v>
      </c>
      <c r="X226" s="106" t="n">
        <v>0</v>
      </c>
      <c r="Y226" s="106" t="n">
        <v>39</v>
      </c>
      <c r="Z226" s="106" t="n">
        <v>0</v>
      </c>
      <c r="AA226" s="106" t="n">
        <v>60</v>
      </c>
      <c r="AB226" s="106" t="n">
        <v>0</v>
      </c>
      <c r="AC226" s="106" t="n">
        <f aca="false">(V226-U226)+AZ226</f>
        <v>78</v>
      </c>
      <c r="AD226" s="113" t="n">
        <f aca="false">U226-T226</f>
        <v>-48</v>
      </c>
      <c r="AE226" s="106" t="n">
        <v>121</v>
      </c>
      <c r="AF226" s="114" t="n">
        <f aca="false">IF(AE226&gt;0, V226/(AE226*24),"no data")</f>
        <v>0.825068870523416</v>
      </c>
      <c r="AG226" s="115" t="n">
        <f aca="false">IF(R226&gt;0,R226/24,"no data")</f>
        <v>146.25</v>
      </c>
      <c r="AH226" s="114" t="n">
        <f aca="false">IF(U226&gt;0,(U226/R226),"no data")</f>
        <v>0.66039886039886</v>
      </c>
      <c r="AI226" s="116" t="n">
        <f aca="false">(1440-((W226*X226)+(Y226*Z226)+(AA226*AB226))/(W226+Y226+AA226))/1440</f>
        <v>1</v>
      </c>
      <c r="AJ226" s="117" t="n">
        <f aca="false">IF(U226&gt;0,(1440-((X226*W226+AT226*AU226)+(Z226*Y226+AV226*AW226)+(AA226*AB226+AX226*AY226))/(W226+Y226+AA226))/1440,"no data")</f>
        <v>0.810225442834139</v>
      </c>
      <c r="AK226" s="91" t="n">
        <v>5.092</v>
      </c>
      <c r="AL226" s="96" t="n">
        <v>128.54</v>
      </c>
      <c r="AM226" s="105" t="n">
        <f aca="false">AK226*AL226</f>
        <v>654.52568</v>
      </c>
      <c r="AN226" s="91" t="n">
        <v>19.7122095</v>
      </c>
      <c r="AO226" s="166" t="n">
        <v>1003.67983609346</v>
      </c>
      <c r="AP226" s="121" t="n">
        <f aca="false">AN226*AO226</f>
        <v>19784.7472</v>
      </c>
      <c r="AQ226" s="122" t="n">
        <f aca="false">IF(U226&gt;0,((((AK226*AL226)+(AN226*AO226))/(U226*1000))*1000000),"no data")</f>
        <v>8817.63282139776</v>
      </c>
      <c r="AR226" s="123" t="n">
        <f aca="false">S226/24</f>
        <v>127.541666666667</v>
      </c>
      <c r="AS226" s="34"/>
      <c r="AT226" s="106" t="n">
        <v>16</v>
      </c>
      <c r="AU226" s="125" t="n">
        <v>17</v>
      </c>
      <c r="AV226" s="125" t="n">
        <v>0</v>
      </c>
      <c r="AW226" s="106" t="n">
        <v>0</v>
      </c>
      <c r="AX226" s="125" t="n">
        <v>26</v>
      </c>
      <c r="AY226" s="106" t="n">
        <v>1440</v>
      </c>
      <c r="AZ226" s="106" t="n">
        <v>0</v>
      </c>
      <c r="BB226" s="126" t="n">
        <v>638</v>
      </c>
      <c r="BC226" s="126" t="n">
        <v>941</v>
      </c>
      <c r="BD226" s="135" t="n">
        <v>817</v>
      </c>
      <c r="BE226" s="135" t="n">
        <f aca="false">BC226-BB226</f>
        <v>303</v>
      </c>
      <c r="BF226" s="127" t="n">
        <f aca="false">AQ226</f>
        <v>8817.63282139776</v>
      </c>
      <c r="BG226" s="128" t="n">
        <f aca="false">BD226/24</f>
        <v>34.0416666666667</v>
      </c>
      <c r="BH226" s="129" t="n">
        <v>0</v>
      </c>
      <c r="BI226" s="130" t="n">
        <v>0</v>
      </c>
      <c r="BJ226" s="126" t="n">
        <v>15.78</v>
      </c>
      <c r="BK226" s="126" t="n">
        <v>20.75</v>
      </c>
      <c r="BL226" s="126" t="n">
        <v>16.04</v>
      </c>
      <c r="BM226" s="126" t="n">
        <v>50.16</v>
      </c>
      <c r="BN226" s="131" t="n">
        <v>0.9367</v>
      </c>
      <c r="BO226" s="128" t="n">
        <v>88.07</v>
      </c>
      <c r="BP226" s="128" t="n">
        <v>87.41</v>
      </c>
      <c r="BQ226" s="128" t="n">
        <v>0</v>
      </c>
      <c r="BR226" s="126" t="n">
        <v>11558</v>
      </c>
      <c r="BS226" s="126" t="n">
        <v>11780</v>
      </c>
      <c r="BT226" s="128" t="n">
        <v>5.47</v>
      </c>
    </row>
    <row r="227" customFormat="false" ht="13.8" hidden="false" customHeight="false" outlineLevel="0" collapsed="false">
      <c r="A227" s="189"/>
      <c r="B227" s="55" t="n">
        <v>43687</v>
      </c>
      <c r="C227" s="103" t="n">
        <v>88.6</v>
      </c>
      <c r="D227" s="132" t="n">
        <v>0.753</v>
      </c>
      <c r="E227" s="105" t="n">
        <v>87.2</v>
      </c>
      <c r="F227" s="106" t="n">
        <v>95</v>
      </c>
      <c r="G227" s="106" t="n">
        <v>83</v>
      </c>
      <c r="H227" s="107" t="n">
        <v>6</v>
      </c>
      <c r="I227" s="107" t="n">
        <v>43</v>
      </c>
      <c r="J227" s="107" t="n">
        <v>22</v>
      </c>
      <c r="K227" s="107" t="n">
        <v>22</v>
      </c>
      <c r="L227" s="108" t="n">
        <v>15</v>
      </c>
      <c r="M227" s="108" t="n">
        <v>46</v>
      </c>
      <c r="N227" s="108" t="n">
        <v>0</v>
      </c>
      <c r="O227" s="108" t="n">
        <v>0</v>
      </c>
      <c r="P227" s="108" t="n">
        <v>0</v>
      </c>
      <c r="Q227" s="108" t="n">
        <v>0</v>
      </c>
      <c r="R227" s="109" t="n">
        <v>3512</v>
      </c>
      <c r="S227" s="110" t="n">
        <v>3343</v>
      </c>
      <c r="T227" s="110" t="n">
        <v>1750</v>
      </c>
      <c r="U227" s="111" t="n">
        <v>1670</v>
      </c>
      <c r="V227" s="111" t="n">
        <v>1745</v>
      </c>
      <c r="W227" s="106" t="n">
        <v>39</v>
      </c>
      <c r="X227" s="106" t="n">
        <v>42</v>
      </c>
      <c r="Y227" s="106" t="n">
        <v>39</v>
      </c>
      <c r="Z227" s="106" t="n">
        <v>79</v>
      </c>
      <c r="AA227" s="106" t="n">
        <v>60</v>
      </c>
      <c r="AB227" s="106" t="n">
        <v>117</v>
      </c>
      <c r="AC227" s="106" t="n">
        <f aca="false">(V227-U227)+AZ227</f>
        <v>75</v>
      </c>
      <c r="AD227" s="113" t="n">
        <f aca="false">U227-T227</f>
        <v>-80</v>
      </c>
      <c r="AE227" s="106" t="n">
        <v>119</v>
      </c>
      <c r="AF227" s="114" t="n">
        <f aca="false">IF(AE227&gt;0, V227/(AE227*24),"no data")</f>
        <v>0.610994397759104</v>
      </c>
      <c r="AG227" s="115" t="n">
        <f aca="false">IF(R227&gt;0,R227/24,"no data")</f>
        <v>146.333333333333</v>
      </c>
      <c r="AH227" s="114" t="n">
        <f aca="false">IF(U227&gt;0,(U227/R227),"no data")</f>
        <v>0.475512528473804</v>
      </c>
      <c r="AI227" s="116" t="n">
        <f aca="false">(1440-((W227*X227)+(Y227*Z227)+(AA227*AB227))/(W227+Y227+AA227))/1440</f>
        <v>0.94092693236715</v>
      </c>
      <c r="AJ227" s="117" t="n">
        <f aca="false">IF(U227&gt;0,(1440-((X227*W227+AT227*AU227)+(Z227*Y227+AV227*AW227)+(AA227*AB227+AX227*AY227))/(W227+Y227+AA227))/1440,"no data")</f>
        <v>0.694942632850241</v>
      </c>
      <c r="AK227" s="91" t="n">
        <v>4.752</v>
      </c>
      <c r="AL227" s="96" t="n">
        <v>126.19</v>
      </c>
      <c r="AM227" s="105" t="n">
        <f aca="false">AK227*AL227</f>
        <v>599.65488</v>
      </c>
      <c r="AN227" s="91" t="n">
        <v>14.5689701</v>
      </c>
      <c r="AO227" s="166" t="n">
        <v>1001.19393477237</v>
      </c>
      <c r="AP227" s="121" t="n">
        <f aca="false">AN227*AO227</f>
        <v>14586.3645</v>
      </c>
      <c r="AQ227" s="122" t="n">
        <f aca="false">IF(U227&gt;0,((((AK227*AL227)+(AN227*AO227))/(U227*1000))*1000000),"no data")</f>
        <v>9093.42477844311</v>
      </c>
      <c r="AR227" s="123" t="n">
        <f aca="false">S227/24</f>
        <v>139.291666666667</v>
      </c>
      <c r="AS227" s="34"/>
      <c r="AT227" s="106" t="n">
        <v>19</v>
      </c>
      <c r="AU227" s="125" t="n">
        <v>50</v>
      </c>
      <c r="AV227" s="125" t="n">
        <v>16</v>
      </c>
      <c r="AW227" s="106" t="n">
        <v>19</v>
      </c>
      <c r="AX227" s="125" t="n">
        <v>36</v>
      </c>
      <c r="AY227" s="106" t="n">
        <v>1323</v>
      </c>
      <c r="AZ227" s="106" t="n">
        <v>0</v>
      </c>
      <c r="BB227" s="126" t="n">
        <v>282</v>
      </c>
      <c r="BC227" s="126" t="n">
        <v>891</v>
      </c>
      <c r="BD227" s="135" t="n">
        <v>572</v>
      </c>
      <c r="BE227" s="135" t="n">
        <f aca="false">BC227-BB227</f>
        <v>609</v>
      </c>
      <c r="BF227" s="127" t="n">
        <f aca="false">AQ227</f>
        <v>9093.42477844311</v>
      </c>
      <c r="BG227" s="128" t="n">
        <f aca="false">BD227/24</f>
        <v>23.8333333333333</v>
      </c>
      <c r="BH227" s="129" t="n">
        <v>0</v>
      </c>
      <c r="BI227" s="130" t="n">
        <v>0</v>
      </c>
      <c r="BJ227" s="126" t="n">
        <v>7.12</v>
      </c>
      <c r="BK227" s="126" t="n">
        <v>19.67</v>
      </c>
      <c r="BL227" s="126" t="n">
        <v>15.44</v>
      </c>
      <c r="BM227" s="126" t="n">
        <v>50.02</v>
      </c>
      <c r="BN227" s="131" t="n">
        <v>0.9375</v>
      </c>
      <c r="BO227" s="128" t="n">
        <v>87.88</v>
      </c>
      <c r="BP227" s="128" t="n">
        <v>87.49</v>
      </c>
      <c r="BQ227" s="128" t="n">
        <v>0</v>
      </c>
      <c r="BR227" s="126" t="n">
        <v>11576</v>
      </c>
      <c r="BS227" s="126" t="n">
        <v>11780</v>
      </c>
      <c r="BT227" s="128" t="n">
        <v>0</v>
      </c>
    </row>
    <row r="228" customFormat="false" ht="13.8" hidden="false" customHeight="false" outlineLevel="0" collapsed="false">
      <c r="A228" s="189"/>
      <c r="B228" s="55" t="n">
        <v>43688</v>
      </c>
      <c r="C228" s="103" t="n">
        <v>90.3</v>
      </c>
      <c r="D228" s="132" t="n">
        <v>0.72</v>
      </c>
      <c r="E228" s="105" t="n">
        <v>87.7</v>
      </c>
      <c r="F228" s="106" t="n">
        <v>96</v>
      </c>
      <c r="G228" s="106" t="n">
        <v>84</v>
      </c>
      <c r="H228" s="106" t="n">
        <v>11</v>
      </c>
      <c r="I228" s="106" t="n">
        <v>31</v>
      </c>
      <c r="J228" s="106" t="n">
        <v>24</v>
      </c>
      <c r="K228" s="106" t="n">
        <v>0</v>
      </c>
      <c r="L228" s="108" t="n">
        <v>10</v>
      </c>
      <c r="M228" s="108" t="n">
        <v>16</v>
      </c>
      <c r="N228" s="108" t="n">
        <v>0</v>
      </c>
      <c r="O228" s="108" t="n">
        <v>0</v>
      </c>
      <c r="P228" s="108" t="n">
        <v>0</v>
      </c>
      <c r="Q228" s="108" t="n">
        <v>0</v>
      </c>
      <c r="R228" s="109" t="n">
        <v>3497</v>
      </c>
      <c r="S228" s="110" t="n">
        <v>3168</v>
      </c>
      <c r="T228" s="110" t="n">
        <v>2090</v>
      </c>
      <c r="U228" s="111" t="n">
        <v>2063</v>
      </c>
      <c r="V228" s="111" t="n">
        <v>2144</v>
      </c>
      <c r="W228" s="106" t="n">
        <v>39</v>
      </c>
      <c r="X228" s="106" t="n">
        <v>68</v>
      </c>
      <c r="Y228" s="106" t="n">
        <v>39</v>
      </c>
      <c r="Z228" s="106" t="n">
        <v>0</v>
      </c>
      <c r="AA228" s="106" t="n">
        <v>60</v>
      </c>
      <c r="AB228" s="106" t="n">
        <v>0</v>
      </c>
      <c r="AC228" s="106" t="n">
        <f aca="false">(V228-U228)+AZ228</f>
        <v>81</v>
      </c>
      <c r="AD228" s="113" t="n">
        <f aca="false">U228-T228</f>
        <v>-27</v>
      </c>
      <c r="AE228" s="106" t="n">
        <v>120</v>
      </c>
      <c r="AF228" s="114" t="n">
        <f aca="false">IF(AE228&gt;0, V228/(AE228*24),"no data")</f>
        <v>0.744444444444444</v>
      </c>
      <c r="AG228" s="115" t="n">
        <f aca="false">IF(R228&gt;0,R228/24,"no data")</f>
        <v>145.708333333333</v>
      </c>
      <c r="AH228" s="114" t="n">
        <f aca="false">IF(U228&gt;0,(U228/R228),"no data")</f>
        <v>0.589934229339434</v>
      </c>
      <c r="AI228" s="116" t="n">
        <f aca="false">(1440-((W228*X228)+(Y228*Z228)+(AA228*AB228))/(W228+Y228+AA228))/1440</f>
        <v>0.986654589371981</v>
      </c>
      <c r="AJ228" s="117" t="n">
        <f aca="false">IF(U228&gt;0,(1440-((X228*W228+AT228*AU228)+(Z228*Y228+AV228*AW228)+(AA228*AB228+AX228*AY228))/(W228+Y228+AA228))/1440,"no data")</f>
        <v>0.764754428341385</v>
      </c>
      <c r="AK228" s="91" t="n">
        <v>4.962</v>
      </c>
      <c r="AL228" s="96" t="n">
        <v>128.34</v>
      </c>
      <c r="AM228" s="105" t="n">
        <f aca="false">AK228*AL228</f>
        <v>636.82308</v>
      </c>
      <c r="AN228" s="91" t="n">
        <v>17.8288649</v>
      </c>
      <c r="AO228" s="166" t="n">
        <v>999.22855436523</v>
      </c>
      <c r="AP228" s="121" t="n">
        <f aca="false">AN228*AO228</f>
        <v>17815.1109</v>
      </c>
      <c r="AQ228" s="122" t="n">
        <f aca="false">IF(U228&gt;0,((((AK228*AL228)+(AN228*AO228))/(U228*1000))*1000000),"no data")</f>
        <v>8944.22393601551</v>
      </c>
      <c r="AR228" s="123" t="n">
        <f aca="false">S228/24</f>
        <v>132</v>
      </c>
      <c r="AS228" s="34"/>
      <c r="AT228" s="106" t="n">
        <v>16</v>
      </c>
      <c r="AU228" s="106" t="n">
        <v>56</v>
      </c>
      <c r="AV228" s="106" t="n">
        <v>0</v>
      </c>
      <c r="AW228" s="106" t="n">
        <v>0</v>
      </c>
      <c r="AX228" s="106" t="n">
        <v>30</v>
      </c>
      <c r="AY228" s="106" t="n">
        <v>1440</v>
      </c>
      <c r="AZ228" s="106" t="n">
        <v>0</v>
      </c>
      <c r="BB228" s="126" t="n">
        <v>480</v>
      </c>
      <c r="BC228" s="126" t="n">
        <v>947</v>
      </c>
      <c r="BD228" s="126" t="n">
        <v>717</v>
      </c>
      <c r="BE228" s="135" t="n">
        <f aca="false">BC228-BB228</f>
        <v>467</v>
      </c>
      <c r="BF228" s="128" t="n">
        <f aca="false">AQ228</f>
        <v>8944.22393601551</v>
      </c>
      <c r="BG228" s="128" t="n">
        <f aca="false">BD228/24</f>
        <v>29.875</v>
      </c>
      <c r="BH228" s="129" t="n">
        <v>0</v>
      </c>
      <c r="BI228" s="130" t="n">
        <v>0</v>
      </c>
      <c r="BJ228" s="126" t="n">
        <v>12.11</v>
      </c>
      <c r="BK228" s="126" t="n">
        <v>20.98</v>
      </c>
      <c r="BL228" s="126" t="n">
        <v>15.89</v>
      </c>
      <c r="BM228" s="126" t="n">
        <v>50.18</v>
      </c>
      <c r="BN228" s="131" t="n">
        <v>0.9368</v>
      </c>
      <c r="BO228" s="128" t="n">
        <v>88.37</v>
      </c>
      <c r="BP228" s="128" t="n">
        <v>87.36</v>
      </c>
      <c r="BQ228" s="128" t="n">
        <v>0</v>
      </c>
      <c r="BR228" s="126" t="n">
        <v>11616</v>
      </c>
      <c r="BS228" s="126" t="n">
        <v>11830</v>
      </c>
      <c r="BT228" s="128" t="n">
        <v>5.75</v>
      </c>
    </row>
    <row r="229" customFormat="false" ht="13.8" hidden="false" customHeight="false" outlineLevel="0" collapsed="false">
      <c r="A229" s="189"/>
      <c r="B229" s="55" t="n">
        <v>43689</v>
      </c>
      <c r="C229" s="103" t="n">
        <v>94.9</v>
      </c>
      <c r="D229" s="132" t="n">
        <v>0.6817</v>
      </c>
      <c r="E229" s="105" t="n">
        <v>86.94</v>
      </c>
      <c r="F229" s="106" t="n">
        <v>104</v>
      </c>
      <c r="G229" s="106" t="n">
        <v>87</v>
      </c>
      <c r="H229" s="106" t="n">
        <v>17</v>
      </c>
      <c r="I229" s="106" t="n">
        <v>15</v>
      </c>
      <c r="J229" s="106" t="n">
        <v>24</v>
      </c>
      <c r="K229" s="106" t="n">
        <v>0</v>
      </c>
      <c r="L229" s="108" t="n">
        <v>6</v>
      </c>
      <c r="M229" s="108" t="n">
        <v>28</v>
      </c>
      <c r="N229" s="108" t="n">
        <v>0</v>
      </c>
      <c r="O229" s="108" t="n">
        <v>0</v>
      </c>
      <c r="P229" s="108" t="n">
        <v>0</v>
      </c>
      <c r="Q229" s="108" t="n">
        <v>0</v>
      </c>
      <c r="R229" s="109" t="n">
        <v>3448</v>
      </c>
      <c r="S229" s="110" t="n">
        <v>3037</v>
      </c>
      <c r="T229" s="110" t="n">
        <v>2426</v>
      </c>
      <c r="U229" s="111" t="n">
        <v>2378</v>
      </c>
      <c r="V229" s="111" t="n">
        <v>2462</v>
      </c>
      <c r="W229" s="106" t="n">
        <v>40</v>
      </c>
      <c r="X229" s="106" t="n">
        <v>0</v>
      </c>
      <c r="Y229" s="106" t="n">
        <v>40</v>
      </c>
      <c r="Z229" s="106" t="n">
        <v>0</v>
      </c>
      <c r="AA229" s="106" t="n">
        <v>60</v>
      </c>
      <c r="AB229" s="106" t="n">
        <v>0</v>
      </c>
      <c r="AC229" s="106" t="n">
        <f aca="false">(V229-U229)+AZ229</f>
        <v>84</v>
      </c>
      <c r="AD229" s="113" t="n">
        <f aca="false">U229-T229</f>
        <v>-48</v>
      </c>
      <c r="AE229" s="106" t="n">
        <v>121</v>
      </c>
      <c r="AF229" s="114" t="n">
        <f aca="false">IF(AE229&gt;0, V229/(AE229*24),"no data")</f>
        <v>0.847796143250689</v>
      </c>
      <c r="AG229" s="115" t="n">
        <f aca="false">IF(R229&gt;0,R229/24,"no data")</f>
        <v>143.666666666667</v>
      </c>
      <c r="AH229" s="114" t="n">
        <f aca="false">IF(U229&gt;0,(U229/R229),"no data")</f>
        <v>0.689675174013921</v>
      </c>
      <c r="AI229" s="116" t="n">
        <f aca="false">(1440-((W229*X229)+(Y229*Z229)+(AA229*AB229))/(W229+Y229+AA229))/1440</f>
        <v>1</v>
      </c>
      <c r="AJ229" s="117" t="n">
        <f aca="false">IF(U229&gt;0,(1440-((X229*W229+AT229*AU229)+(Z229*Y229+AV229*AW229)+(AA229*AB229+AX229*AY229))/(W229+Y229+AA229))/1440,"no data")</f>
        <v>0.827306547619048</v>
      </c>
      <c r="AK229" s="91" t="n">
        <v>4.941</v>
      </c>
      <c r="AL229" s="96" t="n">
        <v>130.54</v>
      </c>
      <c r="AM229" s="105" t="n">
        <f aca="false">AK229*AL229</f>
        <v>644.99814</v>
      </c>
      <c r="AN229" s="91" t="n">
        <v>20.2605114</v>
      </c>
      <c r="AO229" s="166" t="n">
        <v>1000.38048397929</v>
      </c>
      <c r="AP229" s="121" t="n">
        <f aca="false">AN229*AO229</f>
        <v>20268.2202</v>
      </c>
      <c r="AQ229" s="122" t="n">
        <f aca="false">IF(U229&gt;0,((((AK229*AL229)+(AN229*AO229))/(U229*1000))*1000000),"no data")</f>
        <v>8794.45682926829</v>
      </c>
      <c r="AR229" s="123" t="n">
        <f aca="false">S229/24</f>
        <v>126.541666666667</v>
      </c>
      <c r="AS229" s="34"/>
      <c r="AT229" s="106" t="n">
        <v>15</v>
      </c>
      <c r="AU229" s="106" t="n">
        <v>17</v>
      </c>
      <c r="AV229" s="106" t="n">
        <v>0</v>
      </c>
      <c r="AW229" s="106" t="n">
        <v>0</v>
      </c>
      <c r="AX229" s="106" t="n">
        <v>24</v>
      </c>
      <c r="AY229" s="106" t="n">
        <v>1440</v>
      </c>
      <c r="AZ229" s="106" t="n">
        <v>0</v>
      </c>
      <c r="BB229" s="126" t="n">
        <v>688</v>
      </c>
      <c r="BC229" s="126" t="n">
        <v>942</v>
      </c>
      <c r="BD229" s="126" t="n">
        <v>832</v>
      </c>
      <c r="BE229" s="135" t="n">
        <f aca="false">BC229-BB229</f>
        <v>254</v>
      </c>
      <c r="BF229" s="128" t="n">
        <f aca="false">AQ229</f>
        <v>8794.45682926829</v>
      </c>
      <c r="BG229" s="128" t="n">
        <f aca="false">BD229/24</f>
        <v>34.6666666666667</v>
      </c>
      <c r="BH229" s="129" t="n">
        <v>0</v>
      </c>
      <c r="BI229" s="130" t="n">
        <v>0</v>
      </c>
      <c r="BJ229" s="126" t="n">
        <v>17.07</v>
      </c>
      <c r="BK229" s="126" t="n">
        <v>20.73</v>
      </c>
      <c r="BL229" s="126" t="n">
        <v>16.05</v>
      </c>
      <c r="BM229" s="126" t="n">
        <v>50.15</v>
      </c>
      <c r="BN229" s="131" t="n">
        <v>0.936</v>
      </c>
      <c r="BO229" s="128" t="n">
        <v>88.28</v>
      </c>
      <c r="BP229" s="128" t="n">
        <v>87.39</v>
      </c>
      <c r="BQ229" s="128" t="n">
        <v>0</v>
      </c>
      <c r="BR229" s="126" t="n">
        <v>11585</v>
      </c>
      <c r="BS229" s="126" t="n">
        <v>11799</v>
      </c>
      <c r="BT229" s="128" t="n">
        <v>0</v>
      </c>
    </row>
    <row r="230" customFormat="false" ht="14.95" hidden="false" customHeight="true" outlineLevel="0" collapsed="false">
      <c r="A230" s="189" t="s">
        <v>117</v>
      </c>
      <c r="B230" s="55" t="n">
        <v>43690</v>
      </c>
      <c r="C230" s="56" t="n">
        <v>92.66</v>
      </c>
      <c r="D230" s="57" t="n">
        <v>0.6613</v>
      </c>
      <c r="E230" s="58" t="n">
        <v>84.35</v>
      </c>
      <c r="F230" s="59" t="n">
        <v>99.7</v>
      </c>
      <c r="G230" s="59" t="n">
        <v>86.7</v>
      </c>
      <c r="H230" s="59" t="n">
        <v>11</v>
      </c>
      <c r="I230" s="59" t="n">
        <v>51</v>
      </c>
      <c r="J230" s="59" t="n">
        <v>24</v>
      </c>
      <c r="K230" s="59" t="n">
        <v>0</v>
      </c>
      <c r="L230" s="162" t="n">
        <v>11</v>
      </c>
      <c r="M230" s="162" t="n">
        <v>12</v>
      </c>
      <c r="N230" s="162" t="n">
        <v>0</v>
      </c>
      <c r="O230" s="162" t="n">
        <v>0</v>
      </c>
      <c r="P230" s="162" t="n">
        <v>0</v>
      </c>
      <c r="Q230" s="162" t="n">
        <v>0</v>
      </c>
      <c r="R230" s="137" t="n">
        <v>3474</v>
      </c>
      <c r="S230" s="62" t="n">
        <v>3166</v>
      </c>
      <c r="T230" s="62" t="n">
        <v>2113</v>
      </c>
      <c r="U230" s="63" t="n">
        <v>2085</v>
      </c>
      <c r="V230" s="63" t="n">
        <v>2166</v>
      </c>
      <c r="W230" s="59" t="n">
        <v>40</v>
      </c>
      <c r="X230" s="59" t="n">
        <v>0</v>
      </c>
      <c r="Y230" s="59" t="n">
        <v>40</v>
      </c>
      <c r="Z230" s="59" t="n">
        <v>0</v>
      </c>
      <c r="AA230" s="59" t="n">
        <v>60</v>
      </c>
      <c r="AB230" s="59" t="n">
        <v>0</v>
      </c>
      <c r="AC230" s="59" t="n">
        <f aca="false">(V230-U230)+AZ230</f>
        <v>81</v>
      </c>
      <c r="AD230" s="65" t="n">
        <f aca="false">U230-T230</f>
        <v>-28</v>
      </c>
      <c r="AE230" s="59" t="n">
        <v>122</v>
      </c>
      <c r="AF230" s="66" t="n">
        <f aca="false">IF(AE230&gt;0, V230/(AE230*24),"no data")</f>
        <v>0.739754098360656</v>
      </c>
      <c r="AG230" s="67" t="n">
        <f aca="false">IF(R230&gt;0,R230/24,"no data")</f>
        <v>144.75</v>
      </c>
      <c r="AH230" s="66" t="n">
        <f aca="false">IF(U230&gt;0,(U230/R230),"no data")</f>
        <v>0.600172711571675</v>
      </c>
      <c r="AI230" s="68" t="n">
        <f aca="false">(1440-((W230*X230)+(Y230*Z230)+(AA230*AB230))/(W230+Y230+AA230))/1440</f>
        <v>1</v>
      </c>
      <c r="AJ230" s="69" t="n">
        <f aca="false">IF(U230&gt;0,(1440-((X230*W230+AT230*AU230)+(Z230*Y230+AV230*AW230)+(AA230*AB230+AX230*AY230))/(W230+Y230+AA230))/1440,"no data")</f>
        <v>0.780059523809524</v>
      </c>
      <c r="AK230" s="91" t="n">
        <v>4.902</v>
      </c>
      <c r="AL230" s="96" t="n">
        <v>135.94</v>
      </c>
      <c r="AM230" s="58" t="n">
        <f aca="false">AK230*AL230</f>
        <v>666.37788</v>
      </c>
      <c r="AN230" s="91" t="n">
        <v>17.9001714</v>
      </c>
      <c r="AO230" s="166" t="n">
        <v>1000.70518319171</v>
      </c>
      <c r="AP230" s="73" t="n">
        <f aca="false">AN230*AO230</f>
        <v>17912.7943</v>
      </c>
      <c r="AQ230" s="94" t="n">
        <f aca="false">IF(U230&gt;0,((((AK230*AL230)+(AN230*AO230))/(U230*1000))*1000000),"no data")</f>
        <v>8910.87394724221</v>
      </c>
      <c r="AR230" s="75" t="n">
        <f aca="false">S230/24</f>
        <v>131.916666666667</v>
      </c>
      <c r="AS230" s="34"/>
      <c r="AT230" s="59" t="n">
        <v>20</v>
      </c>
      <c r="AU230" s="59" t="n">
        <v>57</v>
      </c>
      <c r="AV230" s="59" t="n">
        <v>0</v>
      </c>
      <c r="AW230" s="59" t="n">
        <v>0</v>
      </c>
      <c r="AX230" s="59" t="n">
        <v>30</v>
      </c>
      <c r="AY230" s="59" t="n">
        <v>1440</v>
      </c>
      <c r="AZ230" s="59" t="n">
        <v>0</v>
      </c>
      <c r="BB230" s="77" t="n">
        <v>490</v>
      </c>
      <c r="BC230" s="77" t="n">
        <v>951</v>
      </c>
      <c r="BD230" s="77" t="n">
        <v>725</v>
      </c>
      <c r="BE230" s="77" t="n">
        <f aca="false">BC230-BB230</f>
        <v>461</v>
      </c>
      <c r="BF230" s="78" t="n">
        <f aca="false">AQ230</f>
        <v>8910.87394724221</v>
      </c>
      <c r="BG230" s="78" t="n">
        <f aca="false">BD230/24</f>
        <v>30.2083333333333</v>
      </c>
      <c r="BH230" s="140" t="n">
        <v>0</v>
      </c>
      <c r="BI230" s="100" t="n">
        <v>0</v>
      </c>
      <c r="BJ230" s="77" t="n">
        <v>12.3</v>
      </c>
      <c r="BK230" s="77" t="n">
        <v>20.94</v>
      </c>
      <c r="BL230" s="77" t="n">
        <v>16.01</v>
      </c>
      <c r="BM230" s="77" t="n">
        <v>50.14</v>
      </c>
      <c r="BN230" s="99" t="n">
        <v>0.9345</v>
      </c>
      <c r="BO230" s="78" t="n">
        <v>88.12</v>
      </c>
      <c r="BP230" s="78" t="n">
        <v>87.24</v>
      </c>
      <c r="BQ230" s="78" t="n">
        <v>0</v>
      </c>
      <c r="BR230" s="77" t="n">
        <v>11555</v>
      </c>
      <c r="BS230" s="77" t="n">
        <v>11779</v>
      </c>
      <c r="BT230" s="78" t="n">
        <v>5.75</v>
      </c>
    </row>
    <row r="231" customFormat="false" ht="13.8" hidden="false" customHeight="false" outlineLevel="0" collapsed="false">
      <c r="A231" s="189"/>
      <c r="B231" s="55" t="n">
        <v>43691</v>
      </c>
      <c r="C231" s="56" t="n">
        <v>93.2</v>
      </c>
      <c r="D231" s="57" t="n">
        <v>0.638</v>
      </c>
      <c r="E231" s="58" t="n">
        <v>79.1</v>
      </c>
      <c r="F231" s="59" t="n">
        <v>101</v>
      </c>
      <c r="G231" s="59" t="n">
        <v>86</v>
      </c>
      <c r="H231" s="59" t="n">
        <v>19</v>
      </c>
      <c r="I231" s="59" t="n">
        <v>16</v>
      </c>
      <c r="J231" s="59" t="n">
        <v>24</v>
      </c>
      <c r="K231" s="59" t="n">
        <v>0</v>
      </c>
      <c r="L231" s="162" t="n">
        <v>4</v>
      </c>
      <c r="M231" s="162" t="n">
        <v>10</v>
      </c>
      <c r="N231" s="162" t="n">
        <v>0</v>
      </c>
      <c r="O231" s="162" t="n">
        <v>0</v>
      </c>
      <c r="P231" s="162" t="n">
        <v>0</v>
      </c>
      <c r="Q231" s="162" t="n">
        <v>0</v>
      </c>
      <c r="R231" s="137" t="n">
        <v>3461</v>
      </c>
      <c r="S231" s="62" t="n">
        <v>3016</v>
      </c>
      <c r="T231" s="62" t="n">
        <v>2580</v>
      </c>
      <c r="U231" s="63" t="n">
        <v>2533</v>
      </c>
      <c r="V231" s="63" t="n">
        <v>2611</v>
      </c>
      <c r="W231" s="59" t="n">
        <v>40</v>
      </c>
      <c r="X231" s="59" t="n">
        <v>0</v>
      </c>
      <c r="Y231" s="59" t="n">
        <v>40</v>
      </c>
      <c r="Z231" s="59" t="n">
        <v>0</v>
      </c>
      <c r="AA231" s="59" t="n">
        <v>60</v>
      </c>
      <c r="AB231" s="59" t="n">
        <v>0</v>
      </c>
      <c r="AC231" s="59" t="n">
        <f aca="false">(V231-U231)+AZ231</f>
        <v>78</v>
      </c>
      <c r="AD231" s="65" t="n">
        <f aca="false">U231-T231</f>
        <v>-47</v>
      </c>
      <c r="AE231" s="59" t="n">
        <v>122</v>
      </c>
      <c r="AF231" s="66" t="n">
        <f aca="false">IF(AE231&gt;0, V231/(AE231*24),"no data")</f>
        <v>0.891734972677596</v>
      </c>
      <c r="AG231" s="67" t="n">
        <f aca="false">IF(R231&gt;0,R231/24,"no data")</f>
        <v>144.208333333333</v>
      </c>
      <c r="AH231" s="66" t="n">
        <f aca="false">IF(U231&gt;0,(U231/R231),"no data")</f>
        <v>0.731869401906963</v>
      </c>
      <c r="AI231" s="68" t="n">
        <f aca="false">(1440-((W231*X231)+(Y231*Z231)+(AA231*AB231))/(W231+Y231+AA231))/1440</f>
        <v>1</v>
      </c>
      <c r="AJ231" s="69" t="n">
        <f aca="false">IF(U231&gt;0,(1440-((X231*W231+AT231*AU231)+(Z231*Y231+AV231*AW231)+(AA231*AB231+AX231*AY231))/(W231+Y231+AA231))/1440,"no data")</f>
        <v>0.832678571428571</v>
      </c>
      <c r="AK231" s="91" t="n">
        <v>4.964</v>
      </c>
      <c r="AL231" s="96" t="n">
        <v>132.62</v>
      </c>
      <c r="AM231" s="58" t="n">
        <f aca="false">AK231*AL231</f>
        <v>658.32568</v>
      </c>
      <c r="AN231" s="91" t="n">
        <v>21.5045865</v>
      </c>
      <c r="AO231" s="166" t="n">
        <v>1000.60050445518</v>
      </c>
      <c r="AP231" s="73" t="n">
        <f aca="false">AN231*AO231</f>
        <v>21517.5001</v>
      </c>
      <c r="AQ231" s="94" t="n">
        <f aca="false">IF(U231&gt;0,((((AK231*AL231)+(AN231*AO231))/(U231*1000))*1000000),"no data")</f>
        <v>8754.76738255034</v>
      </c>
      <c r="AR231" s="75" t="n">
        <f aca="false">S231/24</f>
        <v>125.666666666667</v>
      </c>
      <c r="AS231" s="34"/>
      <c r="AT231" s="59" t="n">
        <v>18</v>
      </c>
      <c r="AU231" s="59" t="n">
        <v>34</v>
      </c>
      <c r="AV231" s="59" t="n">
        <v>0</v>
      </c>
      <c r="AW231" s="59" t="n">
        <v>0</v>
      </c>
      <c r="AX231" s="59" t="n">
        <v>23</v>
      </c>
      <c r="AY231" s="59" t="n">
        <v>1440</v>
      </c>
      <c r="AZ231" s="59" t="n">
        <v>0</v>
      </c>
      <c r="BB231" s="77" t="n">
        <v>779</v>
      </c>
      <c r="BC231" s="77" t="n">
        <v>947</v>
      </c>
      <c r="BD231" s="77" t="n">
        <v>885</v>
      </c>
      <c r="BE231" s="77" t="n">
        <f aca="false">BC231-BB231</f>
        <v>168</v>
      </c>
      <c r="BF231" s="78" t="n">
        <f aca="false">AQ231</f>
        <v>8754.76738255034</v>
      </c>
      <c r="BG231" s="78" t="n">
        <f aca="false">BD231/24</f>
        <v>36.875</v>
      </c>
      <c r="BH231" s="140" t="n">
        <v>0</v>
      </c>
      <c r="BI231" s="100" t="n">
        <v>0</v>
      </c>
      <c r="BJ231" s="77" t="n">
        <v>19.19</v>
      </c>
      <c r="BK231" s="77" t="n">
        <v>20.93</v>
      </c>
      <c r="BL231" s="77" t="n">
        <v>16.1</v>
      </c>
      <c r="BM231" s="77" t="n">
        <v>50.15</v>
      </c>
      <c r="BN231" s="99" t="n">
        <v>0.9355</v>
      </c>
      <c r="BO231" s="78" t="n">
        <v>88.17</v>
      </c>
      <c r="BP231" s="78" t="n">
        <v>87.3</v>
      </c>
      <c r="BQ231" s="78" t="n">
        <v>0</v>
      </c>
      <c r="BR231" s="77" t="n">
        <v>11467</v>
      </c>
      <c r="BS231" s="77" t="n">
        <v>11817</v>
      </c>
      <c r="BT231" s="78" t="n">
        <v>6.27</v>
      </c>
    </row>
    <row r="232" customFormat="false" ht="13.8" hidden="false" customHeight="false" outlineLevel="0" collapsed="false">
      <c r="A232" s="189"/>
      <c r="B232" s="55" t="n">
        <v>43692</v>
      </c>
      <c r="C232" s="56" t="n">
        <v>95.2</v>
      </c>
      <c r="D232" s="57" t="n">
        <v>0.624</v>
      </c>
      <c r="E232" s="58" t="n">
        <v>85.2</v>
      </c>
      <c r="F232" s="59" t="n">
        <v>104</v>
      </c>
      <c r="G232" s="59" t="n">
        <v>86</v>
      </c>
      <c r="H232" s="59" t="n">
        <v>24</v>
      </c>
      <c r="I232" s="59" t="n">
        <v>0</v>
      </c>
      <c r="J232" s="59" t="n">
        <v>24</v>
      </c>
      <c r="K232" s="59" t="n">
        <v>0</v>
      </c>
      <c r="L232" s="61" t="n">
        <v>0</v>
      </c>
      <c r="M232" s="61" t="n">
        <v>0</v>
      </c>
      <c r="N232" s="61" t="n">
        <v>0</v>
      </c>
      <c r="O232" s="61" t="n">
        <v>0</v>
      </c>
      <c r="P232" s="61" t="n">
        <v>0</v>
      </c>
      <c r="Q232" s="61" t="n">
        <v>0</v>
      </c>
      <c r="R232" s="137" t="n">
        <v>3449</v>
      </c>
      <c r="S232" s="62" t="n">
        <v>2854</v>
      </c>
      <c r="T232" s="62" t="n">
        <v>2854</v>
      </c>
      <c r="U232" s="141" t="n">
        <v>2781</v>
      </c>
      <c r="V232" s="63" t="n">
        <v>2870</v>
      </c>
      <c r="W232" s="59" t="n">
        <v>40</v>
      </c>
      <c r="X232" s="59" t="n">
        <v>0</v>
      </c>
      <c r="Y232" s="59" t="n">
        <v>39</v>
      </c>
      <c r="Z232" s="59" t="n">
        <v>0</v>
      </c>
      <c r="AA232" s="59" t="n">
        <v>60</v>
      </c>
      <c r="AB232" s="59" t="n">
        <v>0</v>
      </c>
      <c r="AC232" s="59" t="n">
        <f aca="false">(V232-U232)+AZ232</f>
        <v>89</v>
      </c>
      <c r="AD232" s="65" t="n">
        <f aca="false">U232-T232</f>
        <v>-73</v>
      </c>
      <c r="AE232" s="59" t="n">
        <v>122</v>
      </c>
      <c r="AF232" s="66" t="n">
        <f aca="false">IF(AE232&gt;0, V232/(AE232*24),"no data")</f>
        <v>0.980191256830601</v>
      </c>
      <c r="AG232" s="67" t="n">
        <f aca="false">IF(R232&gt;0,R232/24,"no data")</f>
        <v>143.708333333333</v>
      </c>
      <c r="AH232" s="66" t="n">
        <f aca="false">IF(U232&gt;0,(U232/R232),"no data")</f>
        <v>0.806320672658742</v>
      </c>
      <c r="AI232" s="68" t="n">
        <f aca="false">(1440-((W232*X232)+(Y232*Z232)+(AA232*AB232))/(W232+Y232+AA232))/1440</f>
        <v>1</v>
      </c>
      <c r="AJ232" s="69" t="n">
        <f aca="false">IF(U232&gt;0,(1440-((X232*W232+AT232*AU232)+(Z232*Y232+AV232*AW232)+(AA232*AB232+AX232*AY232))/(W232+Y232+AA232))/1440,"no data")</f>
        <v>0.863309352517986</v>
      </c>
      <c r="AK232" s="91" t="n">
        <v>4.978</v>
      </c>
      <c r="AL232" s="96" t="n">
        <v>129.51</v>
      </c>
      <c r="AM232" s="58" t="n">
        <f aca="false">AK232*AL232</f>
        <v>644.70078</v>
      </c>
      <c r="AN232" s="91" t="n">
        <v>23.4418762</v>
      </c>
      <c r="AO232" s="166" t="n">
        <v>1001.69581136172</v>
      </c>
      <c r="AP232" s="73" t="n">
        <f aca="false">AN232*AO232</f>
        <v>23481.6292</v>
      </c>
      <c r="AQ232" s="94" t="n">
        <f aca="false">IF(U232&gt;0,((((AK232*AL232)+(AN232*AO232))/(U232*1000))*1000000),"no data")</f>
        <v>8675.41531103919</v>
      </c>
      <c r="AR232" s="75" t="n">
        <f aca="false">S232/24</f>
        <v>118.916666666667</v>
      </c>
      <c r="AS232" s="34"/>
      <c r="AT232" s="59" t="n">
        <v>0</v>
      </c>
      <c r="AU232" s="76" t="n">
        <v>0</v>
      </c>
      <c r="AV232" s="76" t="n">
        <v>0</v>
      </c>
      <c r="AW232" s="59" t="n">
        <v>0</v>
      </c>
      <c r="AX232" s="76" t="n">
        <v>19</v>
      </c>
      <c r="AY232" s="59" t="n">
        <v>1440</v>
      </c>
      <c r="AZ232" s="59" t="n">
        <v>0</v>
      </c>
      <c r="BB232" s="77" t="n">
        <v>951</v>
      </c>
      <c r="BC232" s="77" t="n">
        <v>938</v>
      </c>
      <c r="BD232" s="77" t="n">
        <v>981</v>
      </c>
      <c r="BE232" s="77" t="n">
        <f aca="false">BC232-BB232</f>
        <v>-13</v>
      </c>
      <c r="BF232" s="77" t="n">
        <f aca="false">AQ232</f>
        <v>8675.41531103919</v>
      </c>
      <c r="BG232" s="78" t="n">
        <f aca="false">BD232/24</f>
        <v>40.875</v>
      </c>
      <c r="BH232" s="79" t="n">
        <v>0</v>
      </c>
      <c r="BI232" s="80" t="n">
        <v>0</v>
      </c>
      <c r="BJ232" s="81" t="n">
        <v>23.38</v>
      </c>
      <c r="BK232" s="81" t="n">
        <v>20.73</v>
      </c>
      <c r="BL232" s="81" t="n">
        <v>15.28</v>
      </c>
      <c r="BM232" s="81" t="n">
        <v>50.11</v>
      </c>
      <c r="BN232" s="83" t="n">
        <v>0.9366</v>
      </c>
      <c r="BO232" s="78" t="n">
        <v>88.26</v>
      </c>
      <c r="BP232" s="78" t="n">
        <v>87.44</v>
      </c>
      <c r="BQ232" s="78" t="n">
        <v>0</v>
      </c>
      <c r="BR232" s="77" t="n">
        <v>11549</v>
      </c>
      <c r="BS232" s="77" t="n">
        <v>11798</v>
      </c>
      <c r="BT232" s="78" t="n">
        <v>0</v>
      </c>
    </row>
    <row r="233" customFormat="false" ht="13.8" hidden="false" customHeight="false" outlineLevel="0" collapsed="false">
      <c r="A233" s="189"/>
      <c r="B233" s="55" t="n">
        <v>43693</v>
      </c>
      <c r="C233" s="56" t="n">
        <v>92.6</v>
      </c>
      <c r="D233" s="57" t="n">
        <v>0.647</v>
      </c>
      <c r="E233" s="58" t="n">
        <v>84.6</v>
      </c>
      <c r="F233" s="59" t="n">
        <v>101</v>
      </c>
      <c r="G233" s="59" t="n">
        <v>83</v>
      </c>
      <c r="H233" s="59" t="n">
        <v>22</v>
      </c>
      <c r="I233" s="59" t="n">
        <v>30</v>
      </c>
      <c r="J233" s="59" t="n">
        <v>24</v>
      </c>
      <c r="K233" s="59" t="n">
        <v>0</v>
      </c>
      <c r="L233" s="61" t="n">
        <v>1</v>
      </c>
      <c r="M233" s="61" t="n">
        <v>17</v>
      </c>
      <c r="N233" s="61" t="n">
        <v>0</v>
      </c>
      <c r="O233" s="61" t="n">
        <v>0</v>
      </c>
      <c r="P233" s="61" t="n">
        <v>0</v>
      </c>
      <c r="Q233" s="61" t="n">
        <v>0</v>
      </c>
      <c r="R233" s="143" t="n">
        <v>3470</v>
      </c>
      <c r="S233" s="62" t="n">
        <v>2903</v>
      </c>
      <c r="T233" s="62" t="n">
        <v>2770</v>
      </c>
      <c r="U233" s="138" t="n">
        <v>2712</v>
      </c>
      <c r="V233" s="63" t="n">
        <v>2797</v>
      </c>
      <c r="W233" s="59" t="n">
        <v>40</v>
      </c>
      <c r="X233" s="59" t="n">
        <v>0</v>
      </c>
      <c r="Y233" s="59" t="n">
        <v>39</v>
      </c>
      <c r="Z233" s="59" t="n">
        <v>0</v>
      </c>
      <c r="AA233" s="59" t="n">
        <v>60</v>
      </c>
      <c r="AB233" s="59" t="n">
        <v>0</v>
      </c>
      <c r="AC233" s="59" t="n">
        <f aca="false">(V233-U233)+AZ233</f>
        <v>85</v>
      </c>
      <c r="AD233" s="65" t="n">
        <f aca="false">U233-T233</f>
        <v>-58</v>
      </c>
      <c r="AE233" s="59" t="n">
        <v>123</v>
      </c>
      <c r="AF233" s="66" t="n">
        <f aca="false">IF(AE233&gt;0, V233/(AE233*24),"no data")</f>
        <v>0.947493224932249</v>
      </c>
      <c r="AG233" s="67" t="n">
        <f aca="false">IF(R233&gt;0,R233/24,"no data")</f>
        <v>144.583333333333</v>
      </c>
      <c r="AH233" s="66" t="n">
        <f aca="false">IF(U233&gt;0,(U233/R233),"no data")</f>
        <v>0.781556195965418</v>
      </c>
      <c r="AI233" s="68" t="n">
        <f aca="false">(1440-((W233*X233)+(Y233*Z233)+(AA233*AB233))/(W233+Y233+AA233))/1440</f>
        <v>1</v>
      </c>
      <c r="AJ233" s="69" t="n">
        <f aca="false">IF(U233&gt;0,(1440-((X233*W233+AT233*AU233)+(Z233*Y233+AV233*AW233)+(AA233*AB233+AX233*AY233))/(W233+Y233+AA233))/1440,"no data")</f>
        <v>0.855205835331735</v>
      </c>
      <c r="AK233" s="91" t="n">
        <v>5.088</v>
      </c>
      <c r="AL233" s="96" t="n">
        <v>131.61</v>
      </c>
      <c r="AM233" s="58" t="n">
        <f aca="false">AK233*AL233</f>
        <v>669.63168</v>
      </c>
      <c r="AN233" s="91" t="n">
        <v>22.84168</v>
      </c>
      <c r="AO233" s="166" t="n">
        <v>1002.3395389481</v>
      </c>
      <c r="AP233" s="73" t="n">
        <f aca="false">AN233*AO233</f>
        <v>22895.119</v>
      </c>
      <c r="AQ233" s="94" t="n">
        <f aca="false">IF(U233&gt;0,((((AK233*AL233)+(AN233*AO233))/(U233*1000))*1000000),"no data")</f>
        <v>8689.06735988201</v>
      </c>
      <c r="AR233" s="75" t="n">
        <f aca="false">S233/24</f>
        <v>120.958333333333</v>
      </c>
      <c r="AS233" s="34"/>
      <c r="AT233" s="59" t="n">
        <v>14</v>
      </c>
      <c r="AU233" s="76" t="n">
        <v>13</v>
      </c>
      <c r="AV233" s="76" t="n">
        <v>0</v>
      </c>
      <c r="AW233" s="59" t="n">
        <v>0</v>
      </c>
      <c r="AX233" s="76" t="n">
        <v>20</v>
      </c>
      <c r="AY233" s="59" t="n">
        <v>1440</v>
      </c>
      <c r="AZ233" s="59" t="n">
        <v>0</v>
      </c>
      <c r="BB233" s="77" t="n">
        <v>900</v>
      </c>
      <c r="BC233" s="77" t="n">
        <v>942</v>
      </c>
      <c r="BD233" s="77" t="n">
        <v>955</v>
      </c>
      <c r="BE233" s="77" t="n">
        <f aca="false">BC233-BB233</f>
        <v>42</v>
      </c>
      <c r="BF233" s="77" t="n">
        <f aca="false">AQ233</f>
        <v>8689.06735988201</v>
      </c>
      <c r="BG233" s="78" t="n">
        <f aca="false">BD233/24</f>
        <v>39.7916666666667</v>
      </c>
      <c r="BH233" s="79" t="n">
        <v>0</v>
      </c>
      <c r="BI233" s="80" t="n">
        <v>0</v>
      </c>
      <c r="BJ233" s="82" t="n">
        <v>22.09</v>
      </c>
      <c r="BK233" s="82" t="n">
        <v>20.79</v>
      </c>
      <c r="BL233" s="82" t="n">
        <v>14.78</v>
      </c>
      <c r="BM233" s="81" t="n">
        <v>50.14</v>
      </c>
      <c r="BN233" s="83" t="n">
        <v>0.9358</v>
      </c>
      <c r="BO233" s="78" t="n">
        <v>88.22</v>
      </c>
      <c r="BP233" s="78" t="n">
        <v>87.39</v>
      </c>
      <c r="BQ233" s="78" t="n">
        <v>0</v>
      </c>
      <c r="BR233" s="77" t="n">
        <v>11518</v>
      </c>
      <c r="BS233" s="77" t="n">
        <v>11720</v>
      </c>
      <c r="BT233" s="78" t="n">
        <v>6.58</v>
      </c>
    </row>
    <row r="234" customFormat="false" ht="13.8" hidden="false" customHeight="false" outlineLevel="0" collapsed="false">
      <c r="A234" s="189"/>
      <c r="B234" s="55" t="n">
        <v>43694</v>
      </c>
      <c r="C234" s="56" t="n">
        <v>88.8</v>
      </c>
      <c r="D234" s="57" t="n">
        <v>0.707</v>
      </c>
      <c r="E234" s="58" t="n">
        <v>85.16</v>
      </c>
      <c r="F234" s="60" t="n">
        <v>98</v>
      </c>
      <c r="G234" s="60" t="n">
        <v>83</v>
      </c>
      <c r="H234" s="60" t="n">
        <v>10</v>
      </c>
      <c r="I234" s="60" t="n">
        <v>5</v>
      </c>
      <c r="J234" s="60" t="n">
        <v>24</v>
      </c>
      <c r="K234" s="60" t="n">
        <v>0</v>
      </c>
      <c r="L234" s="60" t="n">
        <v>13</v>
      </c>
      <c r="M234" s="60" t="n">
        <v>4</v>
      </c>
      <c r="N234" s="60" t="n">
        <v>0</v>
      </c>
      <c r="O234" s="60" t="n">
        <v>0</v>
      </c>
      <c r="P234" s="60" t="n">
        <v>0</v>
      </c>
      <c r="Q234" s="60" t="n">
        <v>0</v>
      </c>
      <c r="R234" s="143" t="n">
        <v>3510</v>
      </c>
      <c r="S234" s="62" t="n">
        <v>3195</v>
      </c>
      <c r="T234" s="65" t="n">
        <v>2006</v>
      </c>
      <c r="U234" s="144" t="n">
        <v>1976</v>
      </c>
      <c r="V234" s="144" t="n">
        <v>2052</v>
      </c>
      <c r="W234" s="60" t="n">
        <v>40</v>
      </c>
      <c r="X234" s="60" t="n">
        <v>0</v>
      </c>
      <c r="Y234" s="60" t="n">
        <v>39</v>
      </c>
      <c r="Z234" s="60" t="n">
        <v>0</v>
      </c>
      <c r="AA234" s="60" t="n">
        <v>60</v>
      </c>
      <c r="AB234" s="60" t="n">
        <v>0</v>
      </c>
      <c r="AC234" s="59" t="n">
        <f aca="false">(V234-U234)+AZ234</f>
        <v>76</v>
      </c>
      <c r="AD234" s="65" t="n">
        <f aca="false">U234-T234</f>
        <v>-30</v>
      </c>
      <c r="AE234" s="60" t="n">
        <v>123</v>
      </c>
      <c r="AF234" s="66" t="n">
        <f aca="false">IF(AE234&gt;0, V234/(AE234*24),"no data")</f>
        <v>0.695121951219512</v>
      </c>
      <c r="AG234" s="67" t="n">
        <f aca="false">IF(R234&gt;0,R234/24,"no data")</f>
        <v>146.25</v>
      </c>
      <c r="AH234" s="66" t="n">
        <f aca="false">IF(U234&gt;0,(U234/R234),"no data")</f>
        <v>0.562962962962963</v>
      </c>
      <c r="AI234" s="68" t="n">
        <f aca="false">(1440-((W234*X234)+(Y234*Z234)+(AA234*AB234))/(W234+Y234+AA234))/1440</f>
        <v>1</v>
      </c>
      <c r="AJ234" s="69" t="n">
        <f aca="false">IF(U234&gt;0,(1440-((X234*W234+AT234*AU234)+(Z234*Y234+AV234*AW234)+(AA234*AB234+AX234*AY234))/(W234+Y234+AA234))/1440,"no data")</f>
        <v>0.771882494004796</v>
      </c>
      <c r="AK234" s="91" t="n">
        <v>5.065</v>
      </c>
      <c r="AL234" s="96" t="n">
        <v>130.59</v>
      </c>
      <c r="AM234" s="58" t="n">
        <f aca="false">AK234*AL234</f>
        <v>661.43835</v>
      </c>
      <c r="AN234" s="91" t="n">
        <v>16.7579</v>
      </c>
      <c r="AO234" s="166" t="n">
        <v>1010.19155144738</v>
      </c>
      <c r="AP234" s="73" t="n">
        <f aca="false">AN234*AO234</f>
        <v>16928.689</v>
      </c>
      <c r="AQ234" s="94" t="n">
        <f aca="false">IF(U234&gt;0,((((AK234*AL234)+(AN234*AO234))/(U234*1000))*1000000),"no data")</f>
        <v>8901.88631072875</v>
      </c>
      <c r="AR234" s="75" t="n">
        <f aca="false">S234/24</f>
        <v>133.125</v>
      </c>
      <c r="AS234" s="34"/>
      <c r="AT234" s="60" t="n">
        <v>20</v>
      </c>
      <c r="AU234" s="60" t="n">
        <v>51</v>
      </c>
      <c r="AV234" s="60" t="n">
        <v>0</v>
      </c>
      <c r="AW234" s="60" t="n">
        <v>0</v>
      </c>
      <c r="AX234" s="60" t="n">
        <v>31</v>
      </c>
      <c r="AY234" s="60" t="n">
        <v>1440</v>
      </c>
      <c r="AZ234" s="60" t="n">
        <v>0</v>
      </c>
      <c r="BB234" s="77" t="n">
        <v>416</v>
      </c>
      <c r="BC234" s="77" t="n">
        <v>946</v>
      </c>
      <c r="BD234" s="77" t="n">
        <v>690</v>
      </c>
      <c r="BE234" s="77" t="n">
        <f aca="false">BC234-BB234</f>
        <v>530</v>
      </c>
      <c r="BF234" s="77" t="n">
        <f aca="false">AQ234</f>
        <v>8901.88631072875</v>
      </c>
      <c r="BG234" s="78" t="n">
        <f aca="false">BD234/24</f>
        <v>28.75</v>
      </c>
      <c r="BH234" s="145" t="n">
        <v>0</v>
      </c>
      <c r="BI234" s="145" t="n">
        <v>0</v>
      </c>
      <c r="BJ234" s="146" t="n">
        <v>10.37</v>
      </c>
      <c r="BK234" s="146" t="n">
        <v>20.8</v>
      </c>
      <c r="BL234" s="146" t="n">
        <v>15.03</v>
      </c>
      <c r="BM234" s="147" t="n">
        <v>50.1</v>
      </c>
      <c r="BN234" s="148" t="n">
        <v>0.9359</v>
      </c>
      <c r="BO234" s="78" t="n">
        <v>88.34</v>
      </c>
      <c r="BP234" s="78" t="n">
        <v>87.36</v>
      </c>
      <c r="BQ234" s="78" t="n">
        <v>0</v>
      </c>
      <c r="BR234" s="97" t="n">
        <v>11474</v>
      </c>
      <c r="BS234" s="97" t="n">
        <v>11708</v>
      </c>
      <c r="BT234" s="147" t="n">
        <v>6.1</v>
      </c>
    </row>
    <row r="235" customFormat="false" ht="13.8" hidden="false" customHeight="false" outlineLevel="0" collapsed="false">
      <c r="A235" s="189"/>
      <c r="B235" s="55" t="n">
        <v>43695</v>
      </c>
      <c r="C235" s="56" t="n">
        <v>89.3</v>
      </c>
      <c r="D235" s="57" t="n">
        <v>0.703</v>
      </c>
      <c r="E235" s="58" t="n">
        <v>84.62</v>
      </c>
      <c r="F235" s="149" t="n">
        <v>98</v>
      </c>
      <c r="G235" s="149" t="n">
        <v>81</v>
      </c>
      <c r="H235" s="60" t="n">
        <v>8</v>
      </c>
      <c r="I235" s="60" t="n">
        <v>17</v>
      </c>
      <c r="J235" s="60" t="n">
        <v>24</v>
      </c>
      <c r="K235" s="60" t="n">
        <v>0</v>
      </c>
      <c r="L235" s="60" t="n">
        <v>15</v>
      </c>
      <c r="M235" s="60" t="n">
        <v>10</v>
      </c>
      <c r="N235" s="60" t="n">
        <v>0</v>
      </c>
      <c r="O235" s="60" t="n">
        <v>0</v>
      </c>
      <c r="P235" s="60" t="n">
        <v>0</v>
      </c>
      <c r="Q235" s="60" t="n">
        <v>0</v>
      </c>
      <c r="R235" s="143" t="n">
        <v>3509</v>
      </c>
      <c r="S235" s="62" t="n">
        <v>3240</v>
      </c>
      <c r="T235" s="65" t="n">
        <v>1891</v>
      </c>
      <c r="U235" s="144" t="n">
        <v>1859</v>
      </c>
      <c r="V235" s="144" t="n">
        <v>1939</v>
      </c>
      <c r="W235" s="60" t="n">
        <v>40</v>
      </c>
      <c r="X235" s="60" t="n">
        <v>0</v>
      </c>
      <c r="Y235" s="60" t="n">
        <v>39</v>
      </c>
      <c r="Z235" s="60" t="n">
        <v>0</v>
      </c>
      <c r="AA235" s="60" t="n">
        <v>60</v>
      </c>
      <c r="AB235" s="60" t="n">
        <v>0</v>
      </c>
      <c r="AC235" s="59" t="n">
        <f aca="false">(V235-U235)+AZ235</f>
        <v>80</v>
      </c>
      <c r="AD235" s="65" t="n">
        <f aca="false">U235-T235</f>
        <v>-32</v>
      </c>
      <c r="AE235" s="60" t="n">
        <v>121</v>
      </c>
      <c r="AF235" s="66" t="n">
        <f aca="false">IF(AE235&gt;0, V235/(AE235*24),"no data")</f>
        <v>0.667699724517906</v>
      </c>
      <c r="AG235" s="67" t="n">
        <f aca="false">IF(R235&gt;0,R235/24,"no data")</f>
        <v>146.208333333333</v>
      </c>
      <c r="AH235" s="66" t="n">
        <f aca="false">IF(U235&gt;0,(U235/R235),"no data")</f>
        <v>0.529780564263323</v>
      </c>
      <c r="AI235" s="68" t="n">
        <f aca="false">(1440-((W235*X235)+(Y235*Z235)+(AA235*AB235))/(W235+Y235+AA235))/1440</f>
        <v>1</v>
      </c>
      <c r="AJ235" s="69" t="n">
        <f aca="false">IF(U235&gt;0,(1440-((X235*W235+AT235*AU235)+(Z235*Y235+AV235*AW235)+(AA235*AB235+AX235*AY235))/(W235+Y235+AA235))/1440,"no data")</f>
        <v>0.766651678657074</v>
      </c>
      <c r="AK235" s="91" t="n">
        <v>5</v>
      </c>
      <c r="AL235" s="96" t="n">
        <v>129.99</v>
      </c>
      <c r="AM235" s="58" t="n">
        <f aca="false">AK235*AL235</f>
        <v>649.95</v>
      </c>
      <c r="AN235" s="91" t="n">
        <v>15.85989</v>
      </c>
      <c r="AO235" s="166" t="n">
        <v>1009.11355627309</v>
      </c>
      <c r="AP235" s="73" t="n">
        <f aca="false">AN235*AO235</f>
        <v>16004.43</v>
      </c>
      <c r="AQ235" s="94" t="n">
        <f aca="false">IF(U235&gt;0,((((AK235*AL235)+(AN235*AO235))/(U235*1000))*1000000),"no data")</f>
        <v>8958.78429263045</v>
      </c>
      <c r="AR235" s="75" t="n">
        <f aca="false">S235/24</f>
        <v>135</v>
      </c>
      <c r="AS235" s="34"/>
      <c r="AT235" s="60" t="n">
        <v>19</v>
      </c>
      <c r="AU235" s="60" t="n">
        <v>33</v>
      </c>
      <c r="AV235" s="60" t="n">
        <v>0</v>
      </c>
      <c r="AW235" s="60" t="n">
        <v>0</v>
      </c>
      <c r="AX235" s="60" t="n">
        <v>32</v>
      </c>
      <c r="AY235" s="60" t="n">
        <v>1440</v>
      </c>
      <c r="AZ235" s="60" t="n">
        <v>0</v>
      </c>
      <c r="BB235" s="77" t="n">
        <v>341</v>
      </c>
      <c r="BC235" s="77" t="n">
        <v>949</v>
      </c>
      <c r="BD235" s="77" t="n">
        <v>649</v>
      </c>
      <c r="BE235" s="77" t="n">
        <f aca="false">BC235-BB235</f>
        <v>608</v>
      </c>
      <c r="BF235" s="77" t="n">
        <f aca="false">AQ235</f>
        <v>8958.78429263045</v>
      </c>
      <c r="BG235" s="139" t="n">
        <f aca="false">BD235/24</f>
        <v>27.0416666666667</v>
      </c>
      <c r="BH235" s="145" t="n">
        <v>0</v>
      </c>
      <c r="BI235" s="80" t="n">
        <v>0</v>
      </c>
      <c r="BJ235" s="146" t="n">
        <v>8.54</v>
      </c>
      <c r="BK235" s="146" t="n">
        <v>20.9</v>
      </c>
      <c r="BL235" s="146" t="n">
        <v>15.01</v>
      </c>
      <c r="BM235" s="147" t="n">
        <v>50.12</v>
      </c>
      <c r="BN235" s="148" t="n">
        <v>0.936</v>
      </c>
      <c r="BO235" s="78" t="n">
        <v>88.04</v>
      </c>
      <c r="BP235" s="78" t="n">
        <v>87.35</v>
      </c>
      <c r="BQ235" s="78" t="n">
        <v>0</v>
      </c>
      <c r="BR235" s="97" t="n">
        <v>11520</v>
      </c>
      <c r="BS235" s="97" t="n">
        <v>11695</v>
      </c>
      <c r="BT235" s="147" t="n">
        <v>0</v>
      </c>
    </row>
    <row r="236" customFormat="false" ht="13.8" hidden="false" customHeight="false" outlineLevel="0" collapsed="false">
      <c r="A236" s="189"/>
      <c r="B236" s="55" t="n">
        <v>43696</v>
      </c>
      <c r="C236" s="56" t="n">
        <v>87.8</v>
      </c>
      <c r="D236" s="57" t="n">
        <v>0.6315</v>
      </c>
      <c r="E236" s="58" t="n">
        <v>79.16</v>
      </c>
      <c r="F236" s="60" t="n">
        <v>97</v>
      </c>
      <c r="G236" s="60" t="n">
        <v>78</v>
      </c>
      <c r="H236" s="59" t="n">
        <v>13</v>
      </c>
      <c r="I236" s="59" t="n">
        <v>6</v>
      </c>
      <c r="J236" s="59" t="n">
        <v>24</v>
      </c>
      <c r="K236" s="59" t="n">
        <v>0</v>
      </c>
      <c r="L236" s="61" t="n">
        <v>10</v>
      </c>
      <c r="M236" s="61" t="n">
        <v>10</v>
      </c>
      <c r="N236" s="61" t="n">
        <v>0</v>
      </c>
      <c r="O236" s="61" t="n">
        <v>0</v>
      </c>
      <c r="P236" s="61" t="n">
        <v>0</v>
      </c>
      <c r="Q236" s="61" t="n">
        <v>0</v>
      </c>
      <c r="R236" s="143" t="n">
        <v>3517</v>
      </c>
      <c r="S236" s="62" t="n">
        <v>3154</v>
      </c>
      <c r="T236" s="150" t="n">
        <v>2240</v>
      </c>
      <c r="U236" s="63" t="n">
        <v>2200</v>
      </c>
      <c r="V236" s="63" t="n">
        <v>2278</v>
      </c>
      <c r="W236" s="59" t="n">
        <v>40</v>
      </c>
      <c r="X236" s="60" t="n">
        <v>0</v>
      </c>
      <c r="Y236" s="60" t="n">
        <v>40</v>
      </c>
      <c r="Z236" s="60" t="n">
        <v>0</v>
      </c>
      <c r="AA236" s="60" t="n">
        <v>60</v>
      </c>
      <c r="AB236" s="60" t="n">
        <v>0</v>
      </c>
      <c r="AC236" s="59" t="n">
        <f aca="false">(V236-U236)+AZ236</f>
        <v>78</v>
      </c>
      <c r="AD236" s="65" t="n">
        <f aca="false">U236-T236</f>
        <v>-40</v>
      </c>
      <c r="AE236" s="60" t="n">
        <v>123</v>
      </c>
      <c r="AF236" s="66" t="n">
        <f aca="false">IF(AE236&gt;0, V236/(AE236*24),"no data")</f>
        <v>0.771680216802168</v>
      </c>
      <c r="AG236" s="67" t="n">
        <f aca="false">IF(R236&gt;0,R236/24,"no data")</f>
        <v>146.541666666667</v>
      </c>
      <c r="AH236" s="66" t="n">
        <f aca="false">IF(U236&gt;0,(U236/R236),"no data")</f>
        <v>0.625533124822292</v>
      </c>
      <c r="AI236" s="68" t="n">
        <f aca="false">(1440-((W236*X236)+(Y236*Z236)+(AA236*AB236))/(W236+Y236+AA236))/1440</f>
        <v>1</v>
      </c>
      <c r="AJ236" s="69" t="n">
        <f aca="false">IF(U236&gt;0,(1440-((X236*W236+AT236*AU236)+(Z236*Y236+AV236*AW236)+(AA236*AB236+AX236*AY236))/(W236+Y236+AA236))/1440,"no data")</f>
        <v>0.796289682539683</v>
      </c>
      <c r="AK236" s="91" t="n">
        <v>5.063</v>
      </c>
      <c r="AL236" s="96" t="n">
        <v>131.36</v>
      </c>
      <c r="AM236" s="58" t="n">
        <f aca="false">AK236*AL236</f>
        <v>665.07568</v>
      </c>
      <c r="AN236" s="91" t="n">
        <v>18.34816</v>
      </c>
      <c r="AO236" s="166" t="n">
        <v>1015.23804021766</v>
      </c>
      <c r="AP236" s="73" t="n">
        <f aca="false">AN236*AO236</f>
        <v>18627.75</v>
      </c>
      <c r="AQ236" s="94" t="n">
        <f aca="false">IF(U236&gt;0,((((AK236*AL236)+(AN236*AO236))/(U236*1000))*1000000),"no data")</f>
        <v>8769.46621818182</v>
      </c>
      <c r="AR236" s="75" t="n">
        <f aca="false">S236/24</f>
        <v>131.416666666667</v>
      </c>
      <c r="AS236" s="34"/>
      <c r="AT236" s="59" t="n">
        <v>17</v>
      </c>
      <c r="AU236" s="76" t="n">
        <v>44</v>
      </c>
      <c r="AV236" s="76" t="n">
        <v>0</v>
      </c>
      <c r="AW236" s="59" t="n">
        <v>0</v>
      </c>
      <c r="AX236" s="76" t="n">
        <v>28</v>
      </c>
      <c r="AY236" s="59" t="n">
        <v>1440</v>
      </c>
      <c r="AZ236" s="59" t="n">
        <v>0</v>
      </c>
      <c r="BB236" s="77" t="n">
        <v>546</v>
      </c>
      <c r="BC236" s="77" t="n">
        <v>966</v>
      </c>
      <c r="BD236" s="77" t="n">
        <v>766</v>
      </c>
      <c r="BE236" s="77" t="n">
        <f aca="false">BC236-BB236</f>
        <v>420</v>
      </c>
      <c r="BF236" s="77" t="n">
        <f aca="false">AQ236</f>
        <v>8769.46621818182</v>
      </c>
      <c r="BG236" s="139" t="n">
        <f aca="false">BD236/24</f>
        <v>31.9166666666667</v>
      </c>
      <c r="BH236" s="79" t="n">
        <v>0</v>
      </c>
      <c r="BI236" s="80" t="n">
        <v>0</v>
      </c>
      <c r="BJ236" s="82" t="n">
        <v>13.35</v>
      </c>
      <c r="BK236" s="82" t="n">
        <v>20.93</v>
      </c>
      <c r="BL236" s="82" t="n">
        <v>15.11</v>
      </c>
      <c r="BM236" s="81" t="n">
        <v>50.1</v>
      </c>
      <c r="BN236" s="83" t="n">
        <v>0.9355</v>
      </c>
      <c r="BO236" s="78" t="n">
        <v>87.97</v>
      </c>
      <c r="BP236" s="78" t="n">
        <v>87.11</v>
      </c>
      <c r="BQ236" s="78" t="n">
        <v>0</v>
      </c>
      <c r="BR236" s="97" t="n">
        <v>11332</v>
      </c>
      <c r="BS236" s="97" t="n">
        <v>11528</v>
      </c>
      <c r="BT236" s="78" t="n">
        <v>5.7</v>
      </c>
    </row>
    <row r="237" customFormat="false" ht="14.95" hidden="false" customHeight="true" outlineLevel="0" collapsed="false">
      <c r="A237" s="189" t="s">
        <v>118</v>
      </c>
      <c r="B237" s="55" t="n">
        <v>43697</v>
      </c>
      <c r="C237" s="103" t="n">
        <v>91.6</v>
      </c>
      <c r="D237" s="132" t="n">
        <v>0.668</v>
      </c>
      <c r="E237" s="105" t="n">
        <v>84.6</v>
      </c>
      <c r="F237" s="107" t="n">
        <v>98</v>
      </c>
      <c r="G237" s="107" t="n">
        <v>84</v>
      </c>
      <c r="H237" s="107" t="n">
        <v>24</v>
      </c>
      <c r="I237" s="107" t="n">
        <v>0</v>
      </c>
      <c r="J237" s="107" t="n">
        <v>24</v>
      </c>
      <c r="K237" s="107" t="n">
        <v>0</v>
      </c>
      <c r="L237" s="151" t="n">
        <v>0</v>
      </c>
      <c r="M237" s="151" t="n">
        <v>0</v>
      </c>
      <c r="N237" s="151" t="n">
        <v>0</v>
      </c>
      <c r="O237" s="151" t="n">
        <v>0</v>
      </c>
      <c r="P237" s="151" t="n">
        <v>0</v>
      </c>
      <c r="Q237" s="151" t="n">
        <v>0</v>
      </c>
      <c r="R237" s="152" t="n">
        <v>3484</v>
      </c>
      <c r="S237" s="110" t="n">
        <v>2854</v>
      </c>
      <c r="T237" s="110" t="n">
        <v>2854</v>
      </c>
      <c r="U237" s="111" t="n">
        <v>2805</v>
      </c>
      <c r="V237" s="111" t="n">
        <v>2891</v>
      </c>
      <c r="W237" s="107" t="n">
        <v>40</v>
      </c>
      <c r="X237" s="107" t="n">
        <v>0</v>
      </c>
      <c r="Y237" s="107" t="n">
        <v>39</v>
      </c>
      <c r="Z237" s="107" t="n">
        <v>0</v>
      </c>
      <c r="AA237" s="107" t="n">
        <v>60</v>
      </c>
      <c r="AB237" s="107" t="n">
        <v>0</v>
      </c>
      <c r="AC237" s="106" t="n">
        <f aca="false">(V237-U237)+AZ237</f>
        <v>86</v>
      </c>
      <c r="AD237" s="113" t="n">
        <f aca="false">U237-T237</f>
        <v>-49</v>
      </c>
      <c r="AE237" s="107" t="n">
        <v>123</v>
      </c>
      <c r="AF237" s="114" t="n">
        <f aca="false">IF(AE237&gt;0, V237/(AE237*24),"no data")</f>
        <v>0.979336043360433</v>
      </c>
      <c r="AG237" s="115" t="n">
        <f aca="false">IF(R237&gt;0,R237/24,"no data")</f>
        <v>145.166666666667</v>
      </c>
      <c r="AH237" s="114" t="n">
        <f aca="false">IF(U237&gt;0,(U237/R237),"no data")</f>
        <v>0.805109070034443</v>
      </c>
      <c r="AI237" s="116" t="n">
        <f aca="false">(1440-((W237*X237)+(Y237*Z237)+(AA237*AB237))/(W237+Y237+AA237))/1440</f>
        <v>1</v>
      </c>
      <c r="AJ237" s="117" t="n">
        <f aca="false">IF(U237&gt;0,(1440-((X237*W237+AT237*AU237)+(Z237*Y237+AV237*AW237)+(AA237*AB237+AX237*AY237))/(W237+Y237+AA237))/1440,"no data")</f>
        <v>0.863309352517986</v>
      </c>
      <c r="AK237" s="91" t="n">
        <v>5.001</v>
      </c>
      <c r="AL237" s="96" t="n">
        <v>129.3</v>
      </c>
      <c r="AM237" s="105" t="n">
        <f aca="false">AK237*AL237</f>
        <v>646.6293</v>
      </c>
      <c r="AN237" s="91" t="n">
        <v>23.010359</v>
      </c>
      <c r="AO237" s="166" t="n">
        <v>1020.81462527377</v>
      </c>
      <c r="AP237" s="121" t="n">
        <f aca="false">AN237*AO237</f>
        <v>23489.311</v>
      </c>
      <c r="AQ237" s="122" t="n">
        <f aca="false">IF(U237&gt;0,((((AK237*AL237)+(AN237*AO237))/(U237*1000))*1000000),"no data")</f>
        <v>8604.61329768271</v>
      </c>
      <c r="AR237" s="123" t="n">
        <f aca="false">S237/24</f>
        <v>118.916666666667</v>
      </c>
      <c r="AS237" s="34"/>
      <c r="AT237" s="106" t="n">
        <v>0</v>
      </c>
      <c r="AU237" s="125" t="n">
        <v>0</v>
      </c>
      <c r="AV237" s="125" t="n">
        <v>0</v>
      </c>
      <c r="AW237" s="106" t="n">
        <v>0</v>
      </c>
      <c r="AX237" s="125" t="n">
        <v>19</v>
      </c>
      <c r="AY237" s="106" t="n">
        <v>1440</v>
      </c>
      <c r="AZ237" s="106" t="n">
        <v>0</v>
      </c>
      <c r="BB237" s="172" t="n">
        <v>958</v>
      </c>
      <c r="BC237" s="172" t="n">
        <v>945</v>
      </c>
      <c r="BD237" s="172" t="n">
        <v>988</v>
      </c>
      <c r="BE237" s="172" t="n">
        <f aca="false">BC237-BB237</f>
        <v>-13</v>
      </c>
      <c r="BF237" s="172" t="n">
        <f aca="false">AQ238</f>
        <v>8631.78095493562</v>
      </c>
      <c r="BG237" s="173" t="n">
        <f aca="false">BD237/24</f>
        <v>41.1666666666667</v>
      </c>
      <c r="BH237" s="174" t="n">
        <v>0</v>
      </c>
      <c r="BI237" s="175" t="n">
        <v>0</v>
      </c>
      <c r="BJ237" s="176" t="n">
        <v>23.03</v>
      </c>
      <c r="BK237" s="176" t="n">
        <v>20.39</v>
      </c>
      <c r="BL237" s="176" t="n">
        <v>15.32</v>
      </c>
      <c r="BM237" s="177" t="n">
        <v>50.12</v>
      </c>
      <c r="BN237" s="178" t="n">
        <v>0.9371</v>
      </c>
      <c r="BO237" s="176" t="n">
        <v>88.11</v>
      </c>
      <c r="BP237" s="176" t="n">
        <v>87.25</v>
      </c>
      <c r="BQ237" s="176" t="n">
        <v>0</v>
      </c>
      <c r="BR237" s="176" t="n">
        <v>11290</v>
      </c>
      <c r="BS237" s="176" t="n">
        <v>11537</v>
      </c>
      <c r="BT237" s="173" t="n">
        <v>5.72</v>
      </c>
    </row>
    <row r="238" customFormat="false" ht="13.8" hidden="false" customHeight="false" outlineLevel="0" collapsed="false">
      <c r="A238" s="189"/>
      <c r="B238" s="55" t="n">
        <v>43698</v>
      </c>
      <c r="C238" s="103" t="n">
        <v>93.5</v>
      </c>
      <c r="D238" s="132" t="n">
        <v>0.648</v>
      </c>
      <c r="E238" s="105" t="n">
        <v>84.3</v>
      </c>
      <c r="F238" s="107" t="n">
        <v>102</v>
      </c>
      <c r="G238" s="107" t="n">
        <v>84</v>
      </c>
      <c r="H238" s="107" t="n">
        <v>24</v>
      </c>
      <c r="I238" s="107" t="n">
        <v>0</v>
      </c>
      <c r="J238" s="107" t="n">
        <v>24</v>
      </c>
      <c r="K238" s="107" t="n">
        <v>0</v>
      </c>
      <c r="L238" s="151" t="n">
        <v>0</v>
      </c>
      <c r="M238" s="151" t="n">
        <v>0</v>
      </c>
      <c r="N238" s="151" t="n">
        <v>0</v>
      </c>
      <c r="O238" s="151" t="n">
        <v>0</v>
      </c>
      <c r="P238" s="151" t="n">
        <v>0</v>
      </c>
      <c r="Q238" s="151" t="n">
        <v>0</v>
      </c>
      <c r="R238" s="152" t="n">
        <v>3463</v>
      </c>
      <c r="S238" s="110" t="n">
        <v>2868</v>
      </c>
      <c r="T238" s="110" t="n">
        <v>2868</v>
      </c>
      <c r="U238" s="111" t="n">
        <v>2796</v>
      </c>
      <c r="V238" s="111" t="n">
        <v>2883</v>
      </c>
      <c r="W238" s="107" t="n">
        <v>40</v>
      </c>
      <c r="X238" s="107" t="n">
        <v>0</v>
      </c>
      <c r="Y238" s="107" t="n">
        <v>39</v>
      </c>
      <c r="Z238" s="107" t="n">
        <v>0</v>
      </c>
      <c r="AA238" s="107" t="n">
        <v>60</v>
      </c>
      <c r="AB238" s="107" t="n">
        <v>0</v>
      </c>
      <c r="AC238" s="106" t="n">
        <f aca="false">(V238-U238)+AZ238</f>
        <v>87</v>
      </c>
      <c r="AD238" s="113" t="n">
        <f aca="false">U238-T238</f>
        <v>-72</v>
      </c>
      <c r="AE238" s="107" t="n">
        <v>122</v>
      </c>
      <c r="AF238" s="114" t="n">
        <f aca="false">IF(AE238&gt;0, V238/(AE238*24),"no data")</f>
        <v>0.984631147540984</v>
      </c>
      <c r="AG238" s="115" t="n">
        <f aca="false">IF(R238&gt;0,R238/24,"no data")</f>
        <v>144.291666666667</v>
      </c>
      <c r="AH238" s="114" t="n">
        <f aca="false">IF(U238&gt;0,(U238/R238),"no data")</f>
        <v>0.807392434305515</v>
      </c>
      <c r="AI238" s="116" t="n">
        <f aca="false">(1440-((W238*X238)+(Y238*Z238)+(AA238*AB238))/(W238+Y238+AA238))/1440</f>
        <v>1</v>
      </c>
      <c r="AJ238" s="117" t="n">
        <f aca="false">IF(U238&gt;0,(1440-((X238*W238+AT238*AU238)+(Z238*Y238+AV238*AW238)+(AA238*AB238+AX238*AY238))/(W238+Y238+AA238))/1440,"no data")</f>
        <v>0.863309352517986</v>
      </c>
      <c r="AK238" s="91" t="n">
        <v>5.017</v>
      </c>
      <c r="AL238" s="96" t="n">
        <v>131.15</v>
      </c>
      <c r="AM238" s="105" t="n">
        <f aca="false">AK238*AL238</f>
        <v>657.97955</v>
      </c>
      <c r="AN238" s="91" t="n">
        <v>23.31683</v>
      </c>
      <c r="AO238" s="166" t="n">
        <v>1006.84698563227</v>
      </c>
      <c r="AP238" s="121" t="n">
        <f aca="false">AN238*AO238</f>
        <v>23476.48</v>
      </c>
      <c r="AQ238" s="122" t="n">
        <f aca="false">IF(U238&gt;0,((((AK238*AL238)+(AN238*AO238))/(U238*1000))*1000000),"no data")</f>
        <v>8631.78095493562</v>
      </c>
      <c r="AR238" s="123" t="n">
        <f aca="false">S238/24</f>
        <v>119.5</v>
      </c>
      <c r="AS238" s="34"/>
      <c r="AT238" s="106" t="n">
        <v>0</v>
      </c>
      <c r="AU238" s="125" t="n">
        <v>0</v>
      </c>
      <c r="AV238" s="106" t="n">
        <v>0</v>
      </c>
      <c r="AW238" s="106" t="n">
        <v>0</v>
      </c>
      <c r="AX238" s="125" t="n">
        <v>19</v>
      </c>
      <c r="AY238" s="106" t="n">
        <v>1440</v>
      </c>
      <c r="AZ238" s="106" t="n">
        <v>0</v>
      </c>
      <c r="BB238" s="126" t="n">
        <v>953</v>
      </c>
      <c r="BC238" s="126" t="n">
        <v>945</v>
      </c>
      <c r="BD238" s="126" t="n">
        <v>985</v>
      </c>
      <c r="BE238" s="126" t="n">
        <f aca="false">BC238-BB238</f>
        <v>-8</v>
      </c>
      <c r="BF238" s="126" t="n">
        <f aca="false">AQ239</f>
        <v>8618.38738416637</v>
      </c>
      <c r="BG238" s="128" t="n">
        <f aca="false">BD238/24</f>
        <v>41.0416666666667</v>
      </c>
      <c r="BH238" s="126" t="n">
        <v>0</v>
      </c>
      <c r="BI238" s="126" t="n">
        <v>0</v>
      </c>
      <c r="BJ238" s="126" t="n">
        <v>23.22</v>
      </c>
      <c r="BK238" s="126" t="n">
        <v>20.69</v>
      </c>
      <c r="BL238" s="126" t="n">
        <v>15.25</v>
      </c>
      <c r="BM238" s="126" t="n">
        <v>50.13</v>
      </c>
      <c r="BN238" s="126" t="n">
        <v>0.9357</v>
      </c>
      <c r="BO238" s="126" t="n">
        <v>87.99</v>
      </c>
      <c r="BP238" s="126" t="n">
        <v>87.17</v>
      </c>
      <c r="BQ238" s="176" t="n">
        <v>0</v>
      </c>
      <c r="BR238" s="126" t="n">
        <v>11435</v>
      </c>
      <c r="BS238" s="126" t="n">
        <v>11679</v>
      </c>
      <c r="BT238" s="126" t="n">
        <v>0</v>
      </c>
    </row>
    <row r="239" customFormat="false" ht="13.8" hidden="false" customHeight="false" outlineLevel="0" collapsed="false">
      <c r="A239" s="189"/>
      <c r="B239" s="55" t="n">
        <v>43699</v>
      </c>
      <c r="C239" s="103" t="n">
        <v>93</v>
      </c>
      <c r="D239" s="132" t="n">
        <v>0.643</v>
      </c>
      <c r="E239" s="105" t="n">
        <v>83.8</v>
      </c>
      <c r="F239" s="107" t="n">
        <v>103</v>
      </c>
      <c r="G239" s="107" t="n">
        <v>85</v>
      </c>
      <c r="H239" s="107" t="n">
        <v>22</v>
      </c>
      <c r="I239" s="107" t="n">
        <v>51</v>
      </c>
      <c r="J239" s="107" t="n">
        <v>24</v>
      </c>
      <c r="K239" s="107" t="n">
        <v>0</v>
      </c>
      <c r="L239" s="151" t="n">
        <v>0</v>
      </c>
      <c r="M239" s="151" t="n">
        <v>54</v>
      </c>
      <c r="N239" s="151" t="n">
        <v>0</v>
      </c>
      <c r="O239" s="151" t="n">
        <v>0</v>
      </c>
      <c r="P239" s="151" t="n">
        <v>0</v>
      </c>
      <c r="Q239" s="151" t="n">
        <v>0</v>
      </c>
      <c r="R239" s="152" t="n">
        <v>3465</v>
      </c>
      <c r="S239" s="110" t="n">
        <v>2886</v>
      </c>
      <c r="T239" s="110" t="n">
        <v>2799</v>
      </c>
      <c r="U239" s="111" t="n">
        <v>2741</v>
      </c>
      <c r="V239" s="111" t="n">
        <v>2827</v>
      </c>
      <c r="W239" s="107" t="n">
        <v>39</v>
      </c>
      <c r="X239" s="107" t="n">
        <v>0</v>
      </c>
      <c r="Y239" s="107" t="n">
        <v>39</v>
      </c>
      <c r="Z239" s="107" t="n">
        <v>0</v>
      </c>
      <c r="AA239" s="107" t="n">
        <v>60</v>
      </c>
      <c r="AB239" s="107" t="n">
        <v>0</v>
      </c>
      <c r="AC239" s="106" t="n">
        <f aca="false">(V239-U239)+AZ239</f>
        <v>86</v>
      </c>
      <c r="AD239" s="113" t="n">
        <f aca="false">U239-T239</f>
        <v>-58</v>
      </c>
      <c r="AE239" s="107" t="n">
        <v>122</v>
      </c>
      <c r="AF239" s="114" t="n">
        <f aca="false">IF(AE239&gt;0, V239/(AE239*24),"no data")</f>
        <v>0.965505464480874</v>
      </c>
      <c r="AG239" s="115" t="n">
        <f aca="false">IF(R239&gt;0,R239/24,"no data")</f>
        <v>144.375</v>
      </c>
      <c r="AH239" s="114" t="n">
        <f aca="false">IF(U239&gt;0,(U239/R239),"no data")</f>
        <v>0.791053391053391</v>
      </c>
      <c r="AI239" s="116" t="n">
        <f aca="false">(1440-((W239*X239)+(Y239*Z239)+(AA239*AB239))/(W239+Y239+AA239))/1440</f>
        <v>1</v>
      </c>
      <c r="AJ239" s="117" t="n">
        <f aca="false">IF(U239&gt;0,(1440-((X239*W239+AT239*AU239)+(Z239*Y239+AV239*AW239)+(AA239*AB239+AX239*AY239))/(W239+Y239+AA239))/1440,"no data")</f>
        <v>0.854015700483092</v>
      </c>
      <c r="AK239" s="91" t="n">
        <v>5.022</v>
      </c>
      <c r="AL239" s="96" t="n">
        <v>132.31</v>
      </c>
      <c r="AM239" s="105" t="n">
        <f aca="false">AK239*AL239</f>
        <v>664.46082</v>
      </c>
      <c r="AN239" s="91" t="n">
        <v>22.941061</v>
      </c>
      <c r="AO239" s="166" t="n">
        <v>1000.76186537318</v>
      </c>
      <c r="AP239" s="121" t="n">
        <f aca="false">AN239*AO239</f>
        <v>22958.539</v>
      </c>
      <c r="AQ239" s="122" t="n">
        <f aca="false">IF(U239&gt;0,((((AK239*AL239)+(AN239*AO239))/(U239*1000))*1000000),"no data")</f>
        <v>8618.38738416637</v>
      </c>
      <c r="AR239" s="123" t="n">
        <f aca="false">S239/24</f>
        <v>120.25</v>
      </c>
      <c r="AS239" s="34"/>
      <c r="AT239" s="106" t="n">
        <v>14</v>
      </c>
      <c r="AU239" s="125" t="n">
        <v>15</v>
      </c>
      <c r="AV239" s="125" t="n">
        <v>0</v>
      </c>
      <c r="AW239" s="106" t="n">
        <v>0</v>
      </c>
      <c r="AX239" s="125" t="n">
        <v>20</v>
      </c>
      <c r="AY239" s="106" t="n">
        <v>1440</v>
      </c>
      <c r="AZ239" s="106" t="n">
        <v>0</v>
      </c>
      <c r="BB239" s="181" t="n">
        <v>914</v>
      </c>
      <c r="BC239" s="181" t="n">
        <v>944</v>
      </c>
      <c r="BD239" s="181" t="n">
        <v>969</v>
      </c>
      <c r="BE239" s="181" t="n">
        <f aca="false">BC239-BB239</f>
        <v>30</v>
      </c>
      <c r="BF239" s="181" t="n">
        <f aca="false">AQ239</f>
        <v>8618.38738416637</v>
      </c>
      <c r="BG239" s="182" t="n">
        <f aca="false">BD239/24</f>
        <v>40.375</v>
      </c>
      <c r="BH239" s="183" t="n">
        <v>0</v>
      </c>
      <c r="BI239" s="184" t="n">
        <v>0</v>
      </c>
      <c r="BJ239" s="185" t="n">
        <v>22.35</v>
      </c>
      <c r="BK239" s="185" t="n">
        <v>20.83</v>
      </c>
      <c r="BL239" s="185" t="n">
        <v>14.84</v>
      </c>
      <c r="BM239" s="186" t="n">
        <v>50.14</v>
      </c>
      <c r="BN239" s="187" t="n">
        <v>0.9353</v>
      </c>
      <c r="BO239" s="185" t="n">
        <v>87.98</v>
      </c>
      <c r="BP239" s="185" t="n">
        <v>87.13</v>
      </c>
      <c r="BQ239" s="176" t="n">
        <v>0</v>
      </c>
      <c r="BR239" s="185" t="n">
        <v>11448</v>
      </c>
      <c r="BS239" s="185" t="n">
        <v>11702</v>
      </c>
      <c r="BT239" s="182" t="n">
        <v>6.5</v>
      </c>
    </row>
    <row r="240" customFormat="false" ht="13.8" hidden="false" customHeight="false" outlineLevel="0" collapsed="false">
      <c r="A240" s="189"/>
      <c r="B240" s="55" t="n">
        <v>43700</v>
      </c>
      <c r="C240" s="103" t="n">
        <v>92</v>
      </c>
      <c r="D240" s="132" t="n">
        <v>0.602</v>
      </c>
      <c r="E240" s="105" t="n">
        <v>80.81</v>
      </c>
      <c r="F240" s="107" t="n">
        <v>101</v>
      </c>
      <c r="G240" s="107" t="n">
        <v>82</v>
      </c>
      <c r="H240" s="107" t="n">
        <v>15</v>
      </c>
      <c r="I240" s="107" t="n">
        <v>10</v>
      </c>
      <c r="J240" s="107" t="n">
        <v>24</v>
      </c>
      <c r="K240" s="107" t="n">
        <v>0</v>
      </c>
      <c r="L240" s="151" t="n">
        <v>8</v>
      </c>
      <c r="M240" s="151" t="n">
        <v>13</v>
      </c>
      <c r="N240" s="151" t="n">
        <v>0</v>
      </c>
      <c r="O240" s="151" t="n">
        <v>0</v>
      </c>
      <c r="P240" s="151" t="n">
        <v>0</v>
      </c>
      <c r="Q240" s="151" t="n">
        <v>0</v>
      </c>
      <c r="R240" s="152" t="n">
        <v>3471</v>
      </c>
      <c r="S240" s="110" t="n">
        <v>3067</v>
      </c>
      <c r="T240" s="110" t="n">
        <v>2330</v>
      </c>
      <c r="U240" s="111" t="n">
        <v>2290</v>
      </c>
      <c r="V240" s="111" t="n">
        <v>2372</v>
      </c>
      <c r="W240" s="107" t="n">
        <v>39</v>
      </c>
      <c r="X240" s="107" t="n">
        <v>0</v>
      </c>
      <c r="Y240" s="107" t="n">
        <v>39</v>
      </c>
      <c r="Z240" s="107" t="n">
        <v>0</v>
      </c>
      <c r="AA240" s="107" t="n">
        <v>60</v>
      </c>
      <c r="AB240" s="107" t="n">
        <v>0</v>
      </c>
      <c r="AC240" s="106" t="n">
        <f aca="false">(V240-U240)+AZ240</f>
        <v>82</v>
      </c>
      <c r="AD240" s="113" t="n">
        <f aca="false">U240-T240</f>
        <v>-40</v>
      </c>
      <c r="AE240" s="107" t="n">
        <v>121</v>
      </c>
      <c r="AF240" s="114" t="n">
        <f aca="false">IF(AE240&gt;0, V240/(AE240*24),"no data")</f>
        <v>0.816804407713499</v>
      </c>
      <c r="AG240" s="115" t="n">
        <f aca="false">IF(R240&gt;0,R240/24,"no data")</f>
        <v>144.625</v>
      </c>
      <c r="AH240" s="114" t="n">
        <f aca="false">IF(U240&gt;0,(U240/R240),"no data")</f>
        <v>0.659752232785941</v>
      </c>
      <c r="AI240" s="116" t="n">
        <f aca="false">(1440-((W240*X240)+(Y240*Z240)+(AA240*AB240))/(W240+Y240+AA240))/1440</f>
        <v>1</v>
      </c>
      <c r="AJ240" s="117" t="n">
        <f aca="false">IF(U240&gt;0,(1440-((X240*W240+AT240*AU240)+(Z240*Y240+AV240*AW240)+(AA240*AB240+AX240*AY240))/(W240+Y240+AA240))/1440,"no data")</f>
        <v>0.800996376811594</v>
      </c>
      <c r="AK240" s="91" t="n">
        <v>5.016</v>
      </c>
      <c r="AL240" s="96" t="n">
        <v>131.67</v>
      </c>
      <c r="AM240" s="105" t="n">
        <f aca="false">AK240*AL240</f>
        <v>660.45672</v>
      </c>
      <c r="AN240" s="91" t="n">
        <v>19.194789</v>
      </c>
      <c r="AO240" s="166" t="n">
        <v>1006.82742592273</v>
      </c>
      <c r="AP240" s="121" t="n">
        <f aca="false">AN240*AO240</f>
        <v>19325.84</v>
      </c>
      <c r="AQ240" s="122" t="n">
        <f aca="false">IF(U240&gt;0,((((AK240*AL240)+(AN240*AO240))/(U240*1000))*1000000),"no data")</f>
        <v>8727.64048908297</v>
      </c>
      <c r="AR240" s="123" t="n">
        <f aca="false">S240/24</f>
        <v>127.791666666667</v>
      </c>
      <c r="AS240" s="34"/>
      <c r="AT240" s="106" t="n">
        <v>18</v>
      </c>
      <c r="AU240" s="125" t="n">
        <v>37</v>
      </c>
      <c r="AV240" s="125" t="n">
        <v>0</v>
      </c>
      <c r="AW240" s="106" t="n">
        <v>0</v>
      </c>
      <c r="AX240" s="125" t="n">
        <v>27</v>
      </c>
      <c r="AY240" s="106" t="n">
        <v>1440</v>
      </c>
      <c r="AZ240" s="106" t="n">
        <v>0</v>
      </c>
      <c r="BB240" s="126" t="n">
        <v>619</v>
      </c>
      <c r="BC240" s="126" t="n">
        <v>954</v>
      </c>
      <c r="BD240" s="126" t="n">
        <v>799</v>
      </c>
      <c r="BE240" s="126" t="n">
        <f aca="false">BC240-BB240</f>
        <v>335</v>
      </c>
      <c r="BF240" s="126" t="n">
        <f aca="false">AQ240</f>
        <v>8727.64048908297</v>
      </c>
      <c r="BG240" s="128" t="n">
        <f aca="false">BD240/24</f>
        <v>33.2916666666667</v>
      </c>
      <c r="BH240" s="153" t="n">
        <v>0</v>
      </c>
      <c r="BI240" s="154" t="n">
        <v>0</v>
      </c>
      <c r="BJ240" s="156" t="n">
        <v>15.19</v>
      </c>
      <c r="BK240" s="158" t="n">
        <v>20.89</v>
      </c>
      <c r="BL240" s="156" t="n">
        <v>15.05</v>
      </c>
      <c r="BM240" s="155" t="n">
        <v>50.14</v>
      </c>
      <c r="BN240" s="157" t="n">
        <v>0.9356</v>
      </c>
      <c r="BO240" s="156" t="n">
        <v>88.07</v>
      </c>
      <c r="BP240" s="155" t="n">
        <v>87.08</v>
      </c>
      <c r="BQ240" s="176" t="n">
        <v>0</v>
      </c>
      <c r="BR240" s="156" t="n">
        <v>11426</v>
      </c>
      <c r="BS240" s="126" t="n">
        <v>11671</v>
      </c>
      <c r="BT240" s="128" t="n">
        <v>5.3</v>
      </c>
    </row>
    <row r="241" customFormat="false" ht="13.8" hidden="false" customHeight="false" outlineLevel="0" collapsed="false">
      <c r="A241" s="189"/>
      <c r="B241" s="55" t="n">
        <v>43701</v>
      </c>
      <c r="C241" s="103" t="n">
        <v>93.8</v>
      </c>
      <c r="D241" s="132" t="n">
        <v>0.637</v>
      </c>
      <c r="E241" s="105" t="n">
        <v>84.5</v>
      </c>
      <c r="F241" s="107" t="n">
        <v>103</v>
      </c>
      <c r="G241" s="107" t="n">
        <v>84</v>
      </c>
      <c r="H241" s="107" t="n">
        <v>24</v>
      </c>
      <c r="I241" s="107" t="n">
        <v>0</v>
      </c>
      <c r="J241" s="107" t="n">
        <v>24</v>
      </c>
      <c r="K241" s="107" t="n">
        <v>0</v>
      </c>
      <c r="L241" s="151" t="n">
        <v>0</v>
      </c>
      <c r="M241" s="151" t="n">
        <v>0</v>
      </c>
      <c r="N241" s="151" t="n">
        <v>0</v>
      </c>
      <c r="O241" s="151" t="n">
        <v>0</v>
      </c>
      <c r="P241" s="151" t="n">
        <v>0</v>
      </c>
      <c r="Q241" s="151" t="n">
        <v>0</v>
      </c>
      <c r="R241" s="152" t="n">
        <v>3462</v>
      </c>
      <c r="S241" s="110" t="n">
        <v>2867</v>
      </c>
      <c r="T241" s="110" t="n">
        <v>2867</v>
      </c>
      <c r="U241" s="111" t="n">
        <v>2797</v>
      </c>
      <c r="V241" s="111" t="n">
        <v>2880</v>
      </c>
      <c r="W241" s="107" t="n">
        <v>40</v>
      </c>
      <c r="X241" s="107" t="n">
        <v>0</v>
      </c>
      <c r="Y241" s="107" t="n">
        <v>39</v>
      </c>
      <c r="Z241" s="107" t="n">
        <v>0</v>
      </c>
      <c r="AA241" s="107" t="n">
        <v>60</v>
      </c>
      <c r="AB241" s="107" t="n">
        <v>0</v>
      </c>
      <c r="AC241" s="106" t="n">
        <f aca="false">(V241-U241)+AZ241</f>
        <v>83</v>
      </c>
      <c r="AD241" s="113" t="n">
        <f aca="false">U241-T241</f>
        <v>-70</v>
      </c>
      <c r="AE241" s="107" t="n">
        <v>122</v>
      </c>
      <c r="AF241" s="114" t="n">
        <f aca="false">IF(AE241&gt;0, V241/(AE241*24),"no data")</f>
        <v>0.983606557377049</v>
      </c>
      <c r="AG241" s="115" t="n">
        <f aca="false">IF(R241&gt;0,R241/24,"no data")</f>
        <v>144.25</v>
      </c>
      <c r="AH241" s="114" t="n">
        <f aca="false">IF(U241&gt;0,(U241/R241),"no data")</f>
        <v>0.80791450028885</v>
      </c>
      <c r="AI241" s="116" t="n">
        <f aca="false">(1440-((W241*X241)+(Y241*Z241)+(AA241*AB241))/(W241+Y241+AA241))/1440</f>
        <v>1</v>
      </c>
      <c r="AJ241" s="117" t="n">
        <f aca="false">IF(U241&gt;0,(1440-((X241*W241+AT241*AU241)+(Z241*Y241+AV241*AW241)+(AA241*AB241+AX241*AY241))/(W241+Y241+AA241))/1440,"no data")</f>
        <v>0.863309352517986</v>
      </c>
      <c r="AK241" s="91" t="n">
        <v>5.064</v>
      </c>
      <c r="AL241" s="96" t="n">
        <v>134.55</v>
      </c>
      <c r="AM241" s="105" t="n">
        <f aca="false">AK241*AL241</f>
        <v>681.3612</v>
      </c>
      <c r="AN241" s="91" t="n">
        <v>23.265865</v>
      </c>
      <c r="AO241" s="166" t="n">
        <v>1007.0844991149</v>
      </c>
      <c r="AP241" s="121" t="n">
        <f aca="false">AN241*AO241</f>
        <v>23430.692</v>
      </c>
      <c r="AQ241" s="122" t="n">
        <f aca="false">IF(U241&gt;0,((((AK241*AL241)+(AN241*AO241))/(U241*1000))*1000000),"no data")</f>
        <v>8620.68401859135</v>
      </c>
      <c r="AR241" s="123" t="n">
        <f aca="false">S241/24</f>
        <v>119.458333333333</v>
      </c>
      <c r="AS241" s="34"/>
      <c r="AT241" s="106" t="n">
        <v>0</v>
      </c>
      <c r="AU241" s="125" t="n">
        <v>0</v>
      </c>
      <c r="AV241" s="125" t="n">
        <v>0</v>
      </c>
      <c r="AW241" s="106" t="n">
        <v>0</v>
      </c>
      <c r="AX241" s="125" t="n">
        <v>19</v>
      </c>
      <c r="AY241" s="106" t="n">
        <v>1440</v>
      </c>
      <c r="AZ241" s="106" t="n">
        <v>0</v>
      </c>
      <c r="BB241" s="126" t="n">
        <v>954</v>
      </c>
      <c r="BC241" s="126" t="n">
        <v>939</v>
      </c>
      <c r="BD241" s="126" t="n">
        <v>987</v>
      </c>
      <c r="BE241" s="126" t="n">
        <f aca="false">BC241-BB241</f>
        <v>-15</v>
      </c>
      <c r="BF241" s="126" t="n">
        <f aca="false">AQ241</f>
        <v>8620.68401859135</v>
      </c>
      <c r="BG241" s="128" t="n">
        <f aca="false">BD241/24</f>
        <v>41.125</v>
      </c>
      <c r="BH241" s="153" t="n">
        <v>0</v>
      </c>
      <c r="BI241" s="154" t="n">
        <v>0</v>
      </c>
      <c r="BJ241" s="156" t="n">
        <v>23.26</v>
      </c>
      <c r="BK241" s="158" t="n">
        <v>20.68</v>
      </c>
      <c r="BL241" s="156" t="n">
        <v>14.95</v>
      </c>
      <c r="BM241" s="155" t="n">
        <v>50.13</v>
      </c>
      <c r="BN241" s="157" t="n">
        <v>0.935</v>
      </c>
      <c r="BO241" s="156" t="n">
        <v>88.09</v>
      </c>
      <c r="BP241" s="155" t="n">
        <v>87.18</v>
      </c>
      <c r="BQ241" s="176" t="n">
        <v>0</v>
      </c>
      <c r="BR241" s="156" t="n">
        <v>11442</v>
      </c>
      <c r="BS241" s="126" t="n">
        <v>11718</v>
      </c>
      <c r="BT241" s="128" t="n">
        <v>0</v>
      </c>
    </row>
    <row r="242" customFormat="false" ht="13.8" hidden="false" customHeight="false" outlineLevel="0" collapsed="false">
      <c r="A242" s="189"/>
      <c r="B242" s="55" t="n">
        <v>43702</v>
      </c>
      <c r="C242" s="103" t="n">
        <v>94.5</v>
      </c>
      <c r="D242" s="132" t="n">
        <v>0.611</v>
      </c>
      <c r="E242" s="105" t="n">
        <v>83.8</v>
      </c>
      <c r="F242" s="107" t="n">
        <v>104</v>
      </c>
      <c r="G242" s="107" t="n">
        <v>85</v>
      </c>
      <c r="H242" s="107" t="n">
        <v>24</v>
      </c>
      <c r="I242" s="107" t="n">
        <v>0</v>
      </c>
      <c r="J242" s="107" t="n">
        <v>24</v>
      </c>
      <c r="K242" s="107" t="n">
        <v>0</v>
      </c>
      <c r="L242" s="151" t="n">
        <v>0</v>
      </c>
      <c r="M242" s="151" t="n">
        <v>0</v>
      </c>
      <c r="N242" s="151" t="n">
        <v>0</v>
      </c>
      <c r="O242" s="151" t="n">
        <v>0</v>
      </c>
      <c r="P242" s="151" t="n">
        <v>0</v>
      </c>
      <c r="Q242" s="151" t="n">
        <v>0</v>
      </c>
      <c r="R242" s="152" t="n">
        <v>3449</v>
      </c>
      <c r="S242" s="110" t="n">
        <v>2867</v>
      </c>
      <c r="T242" s="110" t="n">
        <v>2867</v>
      </c>
      <c r="U242" s="111" t="n">
        <v>2805</v>
      </c>
      <c r="V242" s="111" t="n">
        <v>2888</v>
      </c>
      <c r="W242" s="107" t="n">
        <v>40</v>
      </c>
      <c r="X242" s="107" t="n">
        <v>0</v>
      </c>
      <c r="Y242" s="107" t="n">
        <v>40</v>
      </c>
      <c r="Z242" s="107" t="n">
        <v>0</v>
      </c>
      <c r="AA242" s="107" t="n">
        <v>60</v>
      </c>
      <c r="AB242" s="107" t="n">
        <v>0</v>
      </c>
      <c r="AC242" s="106" t="n">
        <f aca="false">(V242-U242)+AZ242</f>
        <v>83</v>
      </c>
      <c r="AD242" s="113" t="n">
        <f aca="false">U242-T242</f>
        <v>-62</v>
      </c>
      <c r="AE242" s="107" t="n">
        <v>123</v>
      </c>
      <c r="AF242" s="114" t="n">
        <f aca="false">IF(AE242&gt;0, V242/(AE242*24),"no data")</f>
        <v>0.978319783197832</v>
      </c>
      <c r="AG242" s="115" t="n">
        <f aca="false">IF(R242&gt;0,R242/24,"no data")</f>
        <v>143.708333333333</v>
      </c>
      <c r="AH242" s="114" t="n">
        <f aca="false">IF(U242&gt;0,(U242/R242),"no data")</f>
        <v>0.813279211365613</v>
      </c>
      <c r="AI242" s="116" t="n">
        <f aca="false">(1440-((W242*X242)+(Y242*Z242)+(AA242*AB242))/(W242+Y242+AA242))/1440</f>
        <v>1</v>
      </c>
      <c r="AJ242" s="117" t="n">
        <f aca="false">IF(U242&gt;0,(1440-((X242*W242+AT242*AU242)+(Z242*Y242+AV242*AW242)+(AA242*AB242+AX242*AY242))/(W242+Y242+AA242))/1440,"no data")</f>
        <v>0.864285714285714</v>
      </c>
      <c r="AK242" s="91" t="n">
        <v>5.071</v>
      </c>
      <c r="AL242" s="96" t="n">
        <v>132.77</v>
      </c>
      <c r="AM242" s="105" t="n">
        <f aca="false">AK242*AL242</f>
        <v>673.27667</v>
      </c>
      <c r="AN242" s="91" t="n">
        <v>23.292842</v>
      </c>
      <c r="AO242" s="166" t="n">
        <v>1007.97249215016</v>
      </c>
      <c r="AP242" s="121" t="n">
        <f aca="false">AN242*AO242</f>
        <v>23478.544</v>
      </c>
      <c r="AQ242" s="122" t="n">
        <f aca="false">IF(U242&gt;0,((((AK242*AL242)+(AN242*AO242))/(U242*1000))*1000000),"no data")</f>
        <v>8610.2747486631</v>
      </c>
      <c r="AR242" s="123" t="n">
        <f aca="false">S242/24</f>
        <v>119.458333333333</v>
      </c>
      <c r="AS242" s="34"/>
      <c r="AT242" s="106" t="n">
        <v>0</v>
      </c>
      <c r="AU242" s="125" t="n">
        <v>0</v>
      </c>
      <c r="AV242" s="125" t="n">
        <v>0</v>
      </c>
      <c r="AW242" s="106" t="n">
        <v>0</v>
      </c>
      <c r="AX242" s="125" t="n">
        <v>19</v>
      </c>
      <c r="AY242" s="106" t="n">
        <v>1440</v>
      </c>
      <c r="AZ242" s="106" t="n">
        <v>0</v>
      </c>
      <c r="BB242" s="126" t="n">
        <v>957</v>
      </c>
      <c r="BC242" s="126" t="n">
        <v>942</v>
      </c>
      <c r="BD242" s="126" t="n">
        <v>989</v>
      </c>
      <c r="BE242" s="126" t="n">
        <f aca="false">BC242-BB242</f>
        <v>-15</v>
      </c>
      <c r="BF242" s="126" t="n">
        <f aca="false">AQ242</f>
        <v>8610.2747486631</v>
      </c>
      <c r="BG242" s="128" t="n">
        <f aca="false">BD242/24</f>
        <v>41.2083333333333</v>
      </c>
      <c r="BH242" s="153" t="n">
        <v>0</v>
      </c>
      <c r="BI242" s="154" t="n">
        <v>0</v>
      </c>
      <c r="BJ242" s="156" t="n">
        <v>23.29</v>
      </c>
      <c r="BK242" s="158" t="n">
        <v>20.73</v>
      </c>
      <c r="BL242" s="156" t="n">
        <v>14.72</v>
      </c>
      <c r="BM242" s="155" t="n">
        <v>50.16</v>
      </c>
      <c r="BN242" s="157" t="n">
        <v>0.936</v>
      </c>
      <c r="BO242" s="156" t="n">
        <v>88.06</v>
      </c>
      <c r="BP242" s="155" t="n">
        <v>87.15</v>
      </c>
      <c r="BQ242" s="176" t="n">
        <v>0</v>
      </c>
      <c r="BR242" s="156" t="n">
        <v>11432</v>
      </c>
      <c r="BS242" s="126" t="n">
        <v>11694</v>
      </c>
      <c r="BT242" s="128" t="n">
        <v>5.83</v>
      </c>
    </row>
    <row r="243" customFormat="false" ht="13.8" hidden="false" customHeight="false" outlineLevel="0" collapsed="false">
      <c r="A243" s="189"/>
      <c r="B243" s="55" t="n">
        <v>43703</v>
      </c>
      <c r="C243" s="103" t="n">
        <v>91.96</v>
      </c>
      <c r="D243" s="132" t="n">
        <v>0.674</v>
      </c>
      <c r="E243" s="105" t="n">
        <v>85.2</v>
      </c>
      <c r="F243" s="106" t="n">
        <v>99</v>
      </c>
      <c r="G243" s="106" t="n">
        <v>84</v>
      </c>
      <c r="H243" s="107" t="n">
        <v>24</v>
      </c>
      <c r="I243" s="107" t="n">
        <v>0</v>
      </c>
      <c r="J243" s="107" t="n">
        <v>24</v>
      </c>
      <c r="K243" s="107" t="n">
        <v>0</v>
      </c>
      <c r="L243" s="136" t="n">
        <v>0</v>
      </c>
      <c r="M243" s="136" t="n">
        <v>0</v>
      </c>
      <c r="N243" s="136" t="n">
        <v>0</v>
      </c>
      <c r="O243" s="136" t="n">
        <v>0</v>
      </c>
      <c r="P243" s="136" t="n">
        <v>0</v>
      </c>
      <c r="Q243" s="136" t="n">
        <v>0</v>
      </c>
      <c r="R243" s="136" t="n">
        <v>3476</v>
      </c>
      <c r="S243" s="110" t="n">
        <v>2859</v>
      </c>
      <c r="T243" s="110" t="n">
        <v>2859</v>
      </c>
      <c r="U243" s="111" t="n">
        <v>2795</v>
      </c>
      <c r="V243" s="111" t="n">
        <v>2881</v>
      </c>
      <c r="W243" s="107" t="n">
        <v>40</v>
      </c>
      <c r="X243" s="107" t="n">
        <v>0</v>
      </c>
      <c r="Y243" s="107" t="n">
        <v>39</v>
      </c>
      <c r="Z243" s="106" t="n">
        <v>0</v>
      </c>
      <c r="AA243" s="107" t="n">
        <v>60</v>
      </c>
      <c r="AB243" s="106" t="n">
        <v>0</v>
      </c>
      <c r="AC243" s="106" t="n">
        <f aca="false">(V243-U243)+AZ243</f>
        <v>86</v>
      </c>
      <c r="AD243" s="113" t="n">
        <f aca="false">U243-T243</f>
        <v>-64</v>
      </c>
      <c r="AE243" s="106" t="n">
        <v>122</v>
      </c>
      <c r="AF243" s="114" t="n">
        <f aca="false">IF(AE243&gt;0, V243/(AE243*24),"no data")</f>
        <v>0.983948087431694</v>
      </c>
      <c r="AG243" s="115" t="n">
        <f aca="false">IF(R243&gt;0,R243/24,"no data")</f>
        <v>144.833333333333</v>
      </c>
      <c r="AH243" s="114" t="n">
        <f aca="false">IF(U243&gt;0,(U243/R243),"no data")</f>
        <v>0.804085155350978</v>
      </c>
      <c r="AI243" s="116" t="n">
        <f aca="false">(1440-((W243*X243)+(Y243*Z243)+(AA243*AB243))/(W243+Y243+AA243))/1440</f>
        <v>1</v>
      </c>
      <c r="AJ243" s="117" t="n">
        <f aca="false">IF(U243&gt;0,(1440-((X243*W243+AT243*AU243)+(Z243*Y243+AV243*AW243)+(AA243*AB243+AX243*AY243))/(W243+Y243+AA243))/1440,"no data")</f>
        <v>0.863309352517986</v>
      </c>
      <c r="AK243" s="91" t="n">
        <v>4.954</v>
      </c>
      <c r="AL243" s="96" t="n">
        <v>129.1</v>
      </c>
      <c r="AM243" s="105" t="n">
        <f aca="false">AK243*AL243</f>
        <v>639.5614</v>
      </c>
      <c r="AN243" s="91" t="n">
        <v>23.30486</v>
      </c>
      <c r="AO243" s="166" t="n">
        <v>1006.89658723545</v>
      </c>
      <c r="AP243" s="121" t="n">
        <f aca="false">AN243*AO243</f>
        <v>23465.584</v>
      </c>
      <c r="AQ243" s="122" t="n">
        <f aca="false">IF(U243&gt;0,((((AK243*AL243)+(AN243*AO243))/(U243*1000))*1000000),"no data")</f>
        <v>8624.38118067978</v>
      </c>
      <c r="AR243" s="123" t="n">
        <f aca="false">S243/24</f>
        <v>119.125</v>
      </c>
      <c r="AS243" s="34"/>
      <c r="AT243" s="106" t="n">
        <v>0</v>
      </c>
      <c r="AU243" s="125" t="n">
        <v>0</v>
      </c>
      <c r="AV243" s="125" t="n">
        <v>0</v>
      </c>
      <c r="AW243" s="106" t="n">
        <v>0</v>
      </c>
      <c r="AX243" s="125" t="n">
        <v>19</v>
      </c>
      <c r="AY243" s="106" t="n">
        <v>1440</v>
      </c>
      <c r="AZ243" s="106" t="n">
        <v>0</v>
      </c>
      <c r="BB243" s="126" t="n">
        <v>954</v>
      </c>
      <c r="BC243" s="126" t="n">
        <v>941</v>
      </c>
      <c r="BD243" s="126" t="n">
        <v>986</v>
      </c>
      <c r="BE243" s="126" t="n">
        <f aca="false">BC243-BB243</f>
        <v>-13</v>
      </c>
      <c r="BF243" s="126" t="n">
        <f aca="false">AQ243</f>
        <v>8624.38118067978</v>
      </c>
      <c r="BG243" s="128" t="n">
        <f aca="false">BD243/24</f>
        <v>41.0833333333333</v>
      </c>
      <c r="BH243" s="153" t="n">
        <v>0</v>
      </c>
      <c r="BI243" s="154" t="n">
        <v>0</v>
      </c>
      <c r="BJ243" s="156" t="n">
        <v>23.29</v>
      </c>
      <c r="BK243" s="156" t="n">
        <v>20.73</v>
      </c>
      <c r="BL243" s="156" t="n">
        <v>14.91</v>
      </c>
      <c r="BM243" s="156" t="n">
        <v>50.13</v>
      </c>
      <c r="BN243" s="157" t="n">
        <v>0.9364</v>
      </c>
      <c r="BO243" s="156" t="n">
        <v>88.1</v>
      </c>
      <c r="BP243" s="155" t="n">
        <v>87.3</v>
      </c>
      <c r="BQ243" s="176" t="n">
        <v>0</v>
      </c>
      <c r="BR243" s="126" t="n">
        <v>11472</v>
      </c>
      <c r="BS243" s="126" t="n">
        <v>11737</v>
      </c>
      <c r="BT243" s="128" t="n">
        <v>5.01</v>
      </c>
    </row>
    <row r="244" customFormat="false" ht="14.95" hidden="false" customHeight="true" outlineLevel="0" collapsed="false">
      <c r="A244" s="189" t="s">
        <v>119</v>
      </c>
      <c r="B244" s="55" t="n">
        <v>43704</v>
      </c>
      <c r="C244" s="56" t="n">
        <v>92.6</v>
      </c>
      <c r="D244" s="57" t="n">
        <v>0.611</v>
      </c>
      <c r="E244" s="58" t="n">
        <v>86.5</v>
      </c>
      <c r="F244" s="59" t="n">
        <v>101</v>
      </c>
      <c r="G244" s="59" t="n">
        <v>84</v>
      </c>
      <c r="H244" s="60" t="n">
        <v>24</v>
      </c>
      <c r="I244" s="60" t="n">
        <v>0</v>
      </c>
      <c r="J244" s="60" t="n">
        <v>24</v>
      </c>
      <c r="K244" s="60" t="n">
        <v>0</v>
      </c>
      <c r="L244" s="61" t="n">
        <v>0</v>
      </c>
      <c r="M244" s="61" t="n">
        <v>0</v>
      </c>
      <c r="N244" s="61" t="n">
        <v>0</v>
      </c>
      <c r="O244" s="61" t="n">
        <v>0</v>
      </c>
      <c r="P244" s="61" t="n">
        <v>0</v>
      </c>
      <c r="Q244" s="61" t="n">
        <v>0</v>
      </c>
      <c r="R244" s="61" t="n">
        <v>3469</v>
      </c>
      <c r="S244" s="62" t="n">
        <v>2853</v>
      </c>
      <c r="T244" s="62" t="n">
        <v>2853</v>
      </c>
      <c r="U244" s="63" t="n">
        <v>2792</v>
      </c>
      <c r="V244" s="63" t="n">
        <v>2880</v>
      </c>
      <c r="W244" s="60" t="n">
        <v>40</v>
      </c>
      <c r="X244" s="60" t="n">
        <v>0</v>
      </c>
      <c r="Y244" s="60" t="n">
        <v>40</v>
      </c>
      <c r="Z244" s="60" t="n">
        <v>0</v>
      </c>
      <c r="AA244" s="60" t="n">
        <v>60</v>
      </c>
      <c r="AB244" s="59" t="n">
        <v>0</v>
      </c>
      <c r="AC244" s="59" t="n">
        <f aca="false">(V244-U244)+AZ244</f>
        <v>88</v>
      </c>
      <c r="AD244" s="65" t="n">
        <f aca="false">U244-T244</f>
        <v>-61</v>
      </c>
      <c r="AE244" s="59" t="n">
        <v>122</v>
      </c>
      <c r="AF244" s="66" t="n">
        <f aca="false">IF(AE244&gt;0, V244/(AE244*24),"no data")</f>
        <v>0.983606557377049</v>
      </c>
      <c r="AG244" s="67" t="n">
        <f aca="false">IF(R244&gt;0,R244/24,"no data")</f>
        <v>144.541666666667</v>
      </c>
      <c r="AH244" s="66" t="n">
        <f aca="false">IF(U244&gt;0,(U244/R244),"no data")</f>
        <v>0.804842894205823</v>
      </c>
      <c r="AI244" s="68" t="n">
        <f aca="false">(1440-((W244*X244)+(Y244*Z244)+(AA244*AB244))/(W244+Y244+AA244))/1440</f>
        <v>1</v>
      </c>
      <c r="AJ244" s="69" t="n">
        <f aca="false">IF(U244&gt;0,(1440-((X244*W244+AT244*AU244)+(Z244*Y244+AV244*AW244)+(AA244*AB244+AX244*AY244))/(W244+Y244+AA244))/1440,"no data")</f>
        <v>0.864285714285714</v>
      </c>
      <c r="AK244" s="91" t="n">
        <v>5.706</v>
      </c>
      <c r="AL244" s="96" t="n">
        <v>130.56</v>
      </c>
      <c r="AM244" s="81" t="n">
        <f aca="false">AK244*AL244</f>
        <v>744.97536</v>
      </c>
      <c r="AN244" s="91" t="n">
        <v>23.34825</v>
      </c>
      <c r="AO244" s="166" t="n">
        <v>1010.801623248</v>
      </c>
      <c r="AP244" s="58" t="n">
        <f aca="false">AN244*AO244</f>
        <v>23600.449</v>
      </c>
      <c r="AQ244" s="166" t="n">
        <f aca="false">IF(U244&gt;0,((((AK244*AL244)+(AN244*AO244))/(U244*1000))*1000000),"no data")</f>
        <v>8719.70786532951</v>
      </c>
      <c r="AR244" s="168" t="n">
        <f aca="false">S244/24</f>
        <v>118.875</v>
      </c>
      <c r="AS244" s="34"/>
      <c r="AT244" s="59" t="n">
        <v>0</v>
      </c>
      <c r="AU244" s="76" t="n">
        <v>0</v>
      </c>
      <c r="AV244" s="76" t="n">
        <v>0</v>
      </c>
      <c r="AW244" s="59" t="n">
        <v>0</v>
      </c>
      <c r="AX244" s="76" t="n">
        <v>19</v>
      </c>
      <c r="AY244" s="59" t="n">
        <v>1440</v>
      </c>
      <c r="AZ244" s="59" t="n">
        <v>0</v>
      </c>
      <c r="BB244" s="77" t="n">
        <v>951</v>
      </c>
      <c r="BC244" s="77" t="n">
        <v>947</v>
      </c>
      <c r="BD244" s="77" t="n">
        <v>982</v>
      </c>
      <c r="BE244" s="77" t="n">
        <v>-4</v>
      </c>
      <c r="BF244" s="77" t="n">
        <v>8719.70786532951</v>
      </c>
      <c r="BG244" s="139" t="n">
        <v>40.9166666666667</v>
      </c>
      <c r="BH244" s="79" t="n">
        <v>0</v>
      </c>
      <c r="BI244" s="80" t="n">
        <v>0</v>
      </c>
      <c r="BJ244" s="82" t="n">
        <v>23.26</v>
      </c>
      <c r="BK244" s="82" t="n">
        <v>20.76</v>
      </c>
      <c r="BL244" s="82" t="n">
        <v>15.53</v>
      </c>
      <c r="BM244" s="82" t="n">
        <v>50.14</v>
      </c>
      <c r="BN244" s="83" t="n">
        <v>0.9359</v>
      </c>
      <c r="BO244" s="82" t="n">
        <v>88.22</v>
      </c>
      <c r="BP244" s="81" t="n">
        <v>87.42</v>
      </c>
      <c r="BQ244" s="78" t="n">
        <f aca="false">SUM(BH244:BI244)</f>
        <v>0</v>
      </c>
      <c r="BR244" s="77" t="n">
        <v>11481</v>
      </c>
      <c r="BS244" s="77" t="n">
        <v>11720</v>
      </c>
      <c r="BT244" s="78" t="n">
        <v>0</v>
      </c>
    </row>
    <row r="245" customFormat="false" ht="13.8" hidden="false" customHeight="false" outlineLevel="0" collapsed="false">
      <c r="A245" s="189"/>
      <c r="B245" s="55" t="n">
        <v>43705</v>
      </c>
      <c r="C245" s="56" t="n">
        <v>95.9</v>
      </c>
      <c r="D245" s="57" t="n">
        <v>0.637</v>
      </c>
      <c r="E245" s="58" t="n">
        <v>86.5</v>
      </c>
      <c r="F245" s="59" t="n">
        <v>106</v>
      </c>
      <c r="G245" s="59" t="n">
        <v>87</v>
      </c>
      <c r="H245" s="60" t="n">
        <v>20</v>
      </c>
      <c r="I245" s="60" t="n">
        <v>23</v>
      </c>
      <c r="J245" s="60" t="n">
        <v>24</v>
      </c>
      <c r="K245" s="60" t="n">
        <v>0</v>
      </c>
      <c r="L245" s="61" t="n">
        <v>3</v>
      </c>
      <c r="M245" s="61" t="n">
        <v>37</v>
      </c>
      <c r="N245" s="61" t="n">
        <v>0</v>
      </c>
      <c r="O245" s="61" t="n">
        <v>0</v>
      </c>
      <c r="P245" s="61" t="n">
        <v>0</v>
      </c>
      <c r="Q245" s="61" t="n">
        <v>0</v>
      </c>
      <c r="R245" s="61" t="n">
        <v>3442</v>
      </c>
      <c r="S245" s="62" t="n">
        <v>2921</v>
      </c>
      <c r="T245" s="62" t="n">
        <v>2593</v>
      </c>
      <c r="U245" s="63" t="n">
        <v>2538</v>
      </c>
      <c r="V245" s="63" t="n">
        <v>2623</v>
      </c>
      <c r="W245" s="60" t="n">
        <v>39</v>
      </c>
      <c r="X245" s="60" t="n">
        <v>0</v>
      </c>
      <c r="Y245" s="60" t="n">
        <v>39</v>
      </c>
      <c r="Z245" s="60" t="n">
        <v>0</v>
      </c>
      <c r="AA245" s="60" t="n">
        <v>60</v>
      </c>
      <c r="AB245" s="59" t="n">
        <v>0</v>
      </c>
      <c r="AC245" s="59" t="n">
        <f aca="false">(V245-U245)+AZ245</f>
        <v>85</v>
      </c>
      <c r="AD245" s="65" t="n">
        <f aca="false">U245-T245</f>
        <v>-55</v>
      </c>
      <c r="AE245" s="59" t="n">
        <v>120</v>
      </c>
      <c r="AF245" s="66" t="n">
        <f aca="false">IF(AE245&gt;0, V245/(AE245*24),"no data")</f>
        <v>0.910763888888889</v>
      </c>
      <c r="AG245" s="67" t="n">
        <f aca="false">IF(R245&gt;0,R245/24,"no data")</f>
        <v>143.416666666667</v>
      </c>
      <c r="AH245" s="66" t="n">
        <f aca="false">IF(U245&gt;0,(U245/R245),"no data")</f>
        <v>0.737361998837885</v>
      </c>
      <c r="AI245" s="68" t="n">
        <f aca="false">(1440-((W245*X245)+(Y245*Z245)+(AA245*AB245))/(W245+Y245+AA245))/1440</f>
        <v>1</v>
      </c>
      <c r="AJ245" s="69" t="n">
        <f aca="false">IF(U245&gt;0,(1440-((X245*W245+AT245*AU245)+(Z245*Y245+AV245*AW245)+(AA245*AB245+AX245*AY245))/(W245+Y245+AA245))/1440,"no data")</f>
        <v>0.830681360708535</v>
      </c>
      <c r="AK245" s="91" t="n">
        <v>5.684</v>
      </c>
      <c r="AL245" s="96" t="n">
        <v>131.38</v>
      </c>
      <c r="AM245" s="81" t="n">
        <f aca="false">AK245*AL245</f>
        <v>746.76392</v>
      </c>
      <c r="AN245" s="91" t="n">
        <v>21.37493</v>
      </c>
      <c r="AO245" s="166" t="n">
        <v>1009.83343571184</v>
      </c>
      <c r="AP245" s="58" t="n">
        <f aca="false">AN245*AO245</f>
        <v>21585.119</v>
      </c>
      <c r="AQ245" s="166" t="n">
        <f aca="false">IF(U245&gt;0,((((AK245*AL245)+(AN245*AO245))/(U245*1000))*1000000),"no data")</f>
        <v>8799.0082427108</v>
      </c>
      <c r="AR245" s="168" t="n">
        <f aca="false">S245/24</f>
        <v>121.708333333333</v>
      </c>
      <c r="AS245" s="34"/>
      <c r="AT245" s="59" t="n">
        <v>17</v>
      </c>
      <c r="AU245" s="76" t="n">
        <v>31</v>
      </c>
      <c r="AV245" s="76" t="n">
        <v>0</v>
      </c>
      <c r="AW245" s="59" t="n">
        <v>0</v>
      </c>
      <c r="AX245" s="76" t="n">
        <v>23</v>
      </c>
      <c r="AY245" s="59" t="n">
        <v>1440</v>
      </c>
      <c r="AZ245" s="59" t="n">
        <v>0</v>
      </c>
      <c r="BB245" s="77" t="n">
        <v>793</v>
      </c>
      <c r="BC245" s="77" t="n">
        <v>940</v>
      </c>
      <c r="BD245" s="77" t="n">
        <v>890</v>
      </c>
      <c r="BE245" s="77" t="n">
        <v>147</v>
      </c>
      <c r="BF245" s="77" t="n">
        <v>8799.0082427108</v>
      </c>
      <c r="BG245" s="139" t="n">
        <v>37.0833333333333</v>
      </c>
      <c r="BH245" s="79" t="n">
        <v>0</v>
      </c>
      <c r="BI245" s="80" t="n">
        <v>0</v>
      </c>
      <c r="BJ245" s="82" t="n">
        <v>19.61</v>
      </c>
      <c r="BK245" s="82" t="n">
        <v>20.66</v>
      </c>
      <c r="BL245" s="82" t="n">
        <v>15.68</v>
      </c>
      <c r="BM245" s="82" t="n">
        <v>50.11</v>
      </c>
      <c r="BN245" s="83" t="n">
        <v>0.9358</v>
      </c>
      <c r="BO245" s="82" t="n">
        <v>88.23</v>
      </c>
      <c r="BP245" s="81" t="n">
        <v>87.47</v>
      </c>
      <c r="BQ245" s="78" t="n">
        <f aca="false">SUM(BH245:BI245)</f>
        <v>0</v>
      </c>
      <c r="BR245" s="77" t="n">
        <v>11550</v>
      </c>
      <c r="BS245" s="77" t="n">
        <v>11748</v>
      </c>
      <c r="BT245" s="78" t="n">
        <v>5.45</v>
      </c>
    </row>
    <row r="246" customFormat="false" ht="13.8" hidden="false" customHeight="false" outlineLevel="0" collapsed="false">
      <c r="A246" s="189"/>
      <c r="B246" s="55" t="n">
        <v>43706</v>
      </c>
      <c r="C246" s="56" t="n">
        <v>90.7</v>
      </c>
      <c r="D246" s="57" t="n">
        <v>0.715</v>
      </c>
      <c r="E246" s="58" t="n">
        <v>86.6</v>
      </c>
      <c r="F246" s="59" t="n">
        <v>100</v>
      </c>
      <c r="G246" s="59" t="n">
        <v>86</v>
      </c>
      <c r="H246" s="60" t="n">
        <v>12</v>
      </c>
      <c r="I246" s="60" t="n">
        <v>49</v>
      </c>
      <c r="J246" s="60" t="n">
        <v>22</v>
      </c>
      <c r="K246" s="60" t="n">
        <v>32</v>
      </c>
      <c r="L246" s="61" t="n">
        <v>10</v>
      </c>
      <c r="M246" s="61" t="n">
        <v>56</v>
      </c>
      <c r="N246" s="61" t="n">
        <v>0</v>
      </c>
      <c r="O246" s="61" t="n">
        <v>0</v>
      </c>
      <c r="P246" s="61" t="n">
        <v>0</v>
      </c>
      <c r="Q246" s="61" t="n">
        <v>0</v>
      </c>
      <c r="R246" s="61" t="n">
        <v>3493</v>
      </c>
      <c r="S246" s="62" t="n">
        <v>3134</v>
      </c>
      <c r="T246" s="62" t="n">
        <v>2071</v>
      </c>
      <c r="U246" s="63" t="n">
        <v>2049</v>
      </c>
      <c r="V246" s="63" t="n">
        <v>2128</v>
      </c>
      <c r="W246" s="60" t="n">
        <v>39</v>
      </c>
      <c r="X246" s="60" t="n">
        <v>0</v>
      </c>
      <c r="Y246" s="60" t="n">
        <v>39</v>
      </c>
      <c r="Z246" s="60" t="n">
        <v>71</v>
      </c>
      <c r="AA246" s="60" t="n">
        <v>60</v>
      </c>
      <c r="AB246" s="59" t="n">
        <v>102</v>
      </c>
      <c r="AC246" s="59" t="n">
        <f aca="false">(V246-U246)+AZ246</f>
        <v>80</v>
      </c>
      <c r="AD246" s="65" t="n">
        <f aca="false">U246-T246</f>
        <v>-22</v>
      </c>
      <c r="AE246" s="59" t="n">
        <v>121</v>
      </c>
      <c r="AF246" s="66" t="n">
        <f aca="false">IF(AE246&gt;0, V246/(AE246*24),"no data")</f>
        <v>0.732782369146005</v>
      </c>
      <c r="AG246" s="67" t="n">
        <f aca="false">IF(R246&gt;0,R246/24,"no data")</f>
        <v>145.541666666667</v>
      </c>
      <c r="AH246" s="66" t="n">
        <f aca="false">IF(U246&gt;0,(U246/R246),"no data")</f>
        <v>0.586601774978529</v>
      </c>
      <c r="AI246" s="68" t="n">
        <f aca="false">(1440-((W246*X246)+(Y246*Z246)+(AA246*AB246))/(W246+Y246+AA246))/1440</f>
        <v>0.955268719806763</v>
      </c>
      <c r="AJ246" s="69" t="n">
        <f aca="false">IF(U246&gt;0,(1440-((X246*W246+AT246*AU246)+(Z246*Y246+AV246*AW246)+(AA246*AB246+AX246*AY246))/(W246+Y246+AA246))/1440,"no data")</f>
        <v>0.763994565217391</v>
      </c>
      <c r="AK246" s="70" t="n">
        <v>4.03</v>
      </c>
      <c r="AL246" s="166" t="n">
        <v>134.08</v>
      </c>
      <c r="AM246" s="81" t="n">
        <f aca="false">AK246*AL246</f>
        <v>540.3424</v>
      </c>
      <c r="AN246" s="70" t="n">
        <v>17.40191</v>
      </c>
      <c r="AO246" s="170" t="n">
        <v>1009.99890241933</v>
      </c>
      <c r="AP246" s="58" t="n">
        <f aca="false">AN246*AO246</f>
        <v>17575.91</v>
      </c>
      <c r="AQ246" s="166" t="n">
        <f aca="false">IF(U246&gt;0,((((AK246*AL246)+(AN246*AO246))/(U246*1000))*1000000),"no data")</f>
        <v>8841.50922401171</v>
      </c>
      <c r="AR246" s="168" t="n">
        <f aca="false">S246/24</f>
        <v>130.583333333333</v>
      </c>
      <c r="AS246" s="34"/>
      <c r="AT246" s="59" t="n">
        <v>16</v>
      </c>
      <c r="AU246" s="76" t="n">
        <v>15</v>
      </c>
      <c r="AV246" s="76" t="n">
        <v>18</v>
      </c>
      <c r="AW246" s="59" t="n">
        <v>17</v>
      </c>
      <c r="AX246" s="76" t="n">
        <v>28</v>
      </c>
      <c r="AY246" s="59" t="n">
        <v>1338</v>
      </c>
      <c r="AZ246" s="59" t="n">
        <v>1</v>
      </c>
      <c r="BB246" s="77" t="n">
        <v>515</v>
      </c>
      <c r="BC246" s="77" t="n">
        <v>898</v>
      </c>
      <c r="BD246" s="77" t="n">
        <v>715</v>
      </c>
      <c r="BE246" s="77" t="n">
        <f aca="false">BC246-BB246</f>
        <v>383</v>
      </c>
      <c r="BF246" s="77" t="n">
        <f aca="false">AQ246</f>
        <v>8841.50922401171</v>
      </c>
      <c r="BG246" s="139" t="n">
        <f aca="false">BD246/24</f>
        <v>29.7916666666667</v>
      </c>
      <c r="BH246" s="79" t="n">
        <v>0</v>
      </c>
      <c r="BI246" s="80" t="n">
        <v>0</v>
      </c>
      <c r="BJ246" s="82" t="n">
        <v>12.66</v>
      </c>
      <c r="BK246" s="82" t="n">
        <v>19.67</v>
      </c>
      <c r="BL246" s="82" t="n">
        <v>15.47</v>
      </c>
      <c r="BM246" s="82" t="n">
        <v>50.12</v>
      </c>
      <c r="BN246" s="83" t="n">
        <v>0.9347</v>
      </c>
      <c r="BO246" s="82" t="n">
        <v>88.28</v>
      </c>
      <c r="BP246" s="81" t="n">
        <v>87.43</v>
      </c>
      <c r="BQ246" s="78" t="n">
        <f aca="false">SUM(BH246:BI246)</f>
        <v>0</v>
      </c>
      <c r="BR246" s="77" t="n">
        <v>11516</v>
      </c>
      <c r="BS246" s="77" t="n">
        <v>11747</v>
      </c>
      <c r="BT246" s="78" t="n">
        <v>0</v>
      </c>
    </row>
    <row r="247" customFormat="false" ht="13.8" hidden="false" customHeight="false" outlineLevel="0" collapsed="false">
      <c r="A247" s="189"/>
      <c r="B247" s="55" t="n">
        <v>43707</v>
      </c>
      <c r="C247" s="56" t="n">
        <v>89.6</v>
      </c>
      <c r="D247" s="57" t="n">
        <v>0.713</v>
      </c>
      <c r="E247" s="58" t="n">
        <v>81.3</v>
      </c>
      <c r="F247" s="59" t="n">
        <v>98</v>
      </c>
      <c r="G247" s="59" t="n">
        <v>83</v>
      </c>
      <c r="H247" s="60" t="n">
        <v>17</v>
      </c>
      <c r="I247" s="60" t="n">
        <v>4</v>
      </c>
      <c r="J247" s="60" t="n">
        <v>24</v>
      </c>
      <c r="K247" s="60" t="n">
        <v>0</v>
      </c>
      <c r="L247" s="61" t="n">
        <v>6</v>
      </c>
      <c r="M247" s="61" t="n">
        <v>13</v>
      </c>
      <c r="N247" s="61" t="n">
        <v>0</v>
      </c>
      <c r="O247" s="61" t="n">
        <v>0</v>
      </c>
      <c r="P247" s="61" t="n">
        <v>0</v>
      </c>
      <c r="Q247" s="61" t="n">
        <v>0</v>
      </c>
      <c r="R247" s="61" t="n">
        <v>3499</v>
      </c>
      <c r="S247" s="62" t="n">
        <v>3048</v>
      </c>
      <c r="T247" s="62" t="n">
        <v>2439</v>
      </c>
      <c r="U247" s="63" t="n">
        <v>2398</v>
      </c>
      <c r="V247" s="63" t="n">
        <v>2475</v>
      </c>
      <c r="W247" s="60" t="n">
        <v>40</v>
      </c>
      <c r="X247" s="60" t="n">
        <v>0</v>
      </c>
      <c r="Y247" s="60" t="n">
        <v>40</v>
      </c>
      <c r="Z247" s="60" t="n">
        <v>0</v>
      </c>
      <c r="AA247" s="60" t="n">
        <v>60</v>
      </c>
      <c r="AB247" s="59" t="n">
        <v>0</v>
      </c>
      <c r="AC247" s="59" t="n">
        <f aca="false">(V247-U247)+AZ247</f>
        <v>77</v>
      </c>
      <c r="AD247" s="65" t="n">
        <f aca="false">U247-T247</f>
        <v>-41</v>
      </c>
      <c r="AE247" s="59" t="n">
        <v>122</v>
      </c>
      <c r="AF247" s="66" t="n">
        <f aca="false">IF(AE247&gt;0, V247/(AE247*24),"no data")</f>
        <v>0.845286885245902</v>
      </c>
      <c r="AG247" s="67" t="n">
        <f aca="false">IF(R247&gt;0,R247/24,"no data")</f>
        <v>145.791666666667</v>
      </c>
      <c r="AH247" s="66" t="n">
        <f aca="false">IF(U247&gt;0,(U247/R247),"no data")</f>
        <v>0.685338668190912</v>
      </c>
      <c r="AI247" s="68" t="n">
        <f aca="false">(1440-((W247*X247)+(Y247*Z247)+(AA247*AB247))/(W247+Y247+AA247))/1440</f>
        <v>1</v>
      </c>
      <c r="AJ247" s="69" t="n">
        <f aca="false">IF(U247&gt;0,(1440-((X247*W247+AT247*AU247)+(Z247*Y247+AV247*AW247)+(AA247*AB247+AX247*AY247))/(W247+Y247+AA247))/1440,"no data")</f>
        <v>0.816736111111111</v>
      </c>
      <c r="AK247" s="91" t="n">
        <v>4.687</v>
      </c>
      <c r="AL247" s="166" t="n">
        <v>124.44</v>
      </c>
      <c r="AM247" s="81" t="n">
        <f aca="false">AK247*AL247</f>
        <v>583.25028</v>
      </c>
      <c r="AN247" s="91" t="n">
        <v>20.27673</v>
      </c>
      <c r="AO247" s="166" t="n">
        <v>1009.63276623006</v>
      </c>
      <c r="AP247" s="58" t="n">
        <f aca="false">AN247*AO247</f>
        <v>20472.051</v>
      </c>
      <c r="AQ247" s="166" t="n">
        <f aca="false">IF(U247&gt;0,((((AK247*AL247)+(AN247*AO247))/(U247*1000))*1000000),"no data")</f>
        <v>8780.35916597164</v>
      </c>
      <c r="AR247" s="168" t="n">
        <f aca="false">S247/24</f>
        <v>127</v>
      </c>
      <c r="AS247" s="34"/>
      <c r="AT247" s="59" t="n">
        <v>22</v>
      </c>
      <c r="AU247" s="76" t="n">
        <v>43</v>
      </c>
      <c r="AV247" s="76" t="n">
        <v>0</v>
      </c>
      <c r="AW247" s="59" t="n">
        <v>0</v>
      </c>
      <c r="AX247" s="76" t="n">
        <f aca="false">60-35</f>
        <v>25</v>
      </c>
      <c r="AY247" s="59" t="n">
        <v>1440</v>
      </c>
      <c r="AZ247" s="59" t="n">
        <v>0</v>
      </c>
      <c r="BB247" s="77" t="n">
        <v>693</v>
      </c>
      <c r="BC247" s="77" t="n">
        <v>947</v>
      </c>
      <c r="BD247" s="77" t="n">
        <v>835</v>
      </c>
      <c r="BE247" s="77" t="n">
        <f aca="false">BC247-BB247</f>
        <v>254</v>
      </c>
      <c r="BF247" s="77" t="n">
        <f aca="false">AQ247</f>
        <v>8780.35916597164</v>
      </c>
      <c r="BG247" s="139" t="n">
        <f aca="false">BD247/24</f>
        <v>34.7916666666667</v>
      </c>
      <c r="BH247" s="79" t="n">
        <v>0</v>
      </c>
      <c r="BI247" s="80" t="n">
        <v>0</v>
      </c>
      <c r="BJ247" s="82" t="n">
        <v>23.39</v>
      </c>
      <c r="BK247" s="82" t="n">
        <v>20.61</v>
      </c>
      <c r="BL247" s="82" t="n">
        <v>15.96</v>
      </c>
      <c r="BM247" s="82" t="n">
        <v>50.11</v>
      </c>
      <c r="BN247" s="83" t="n">
        <v>0.9379</v>
      </c>
      <c r="BO247" s="82" t="n">
        <v>88.14</v>
      </c>
      <c r="BP247" s="81" t="n">
        <v>87.41</v>
      </c>
      <c r="BQ247" s="78" t="n">
        <f aca="false">SUM(BH247:BI247)</f>
        <v>0</v>
      </c>
      <c r="BR247" s="77" t="n">
        <v>11495</v>
      </c>
      <c r="BS247" s="77" t="n">
        <v>11631</v>
      </c>
      <c r="BT247" s="78" t="n">
        <v>6</v>
      </c>
    </row>
    <row r="248" customFormat="false" ht="13.8" hidden="false" customHeight="false" outlineLevel="0" collapsed="false">
      <c r="A248" s="189"/>
      <c r="B248" s="55" t="n">
        <v>43708</v>
      </c>
      <c r="C248" s="56" t="n">
        <v>90.9</v>
      </c>
      <c r="D248" s="57" t="n">
        <v>0.7102</v>
      </c>
      <c r="E248" s="58" t="n">
        <v>86.4</v>
      </c>
      <c r="F248" s="59" t="n">
        <v>97</v>
      </c>
      <c r="G248" s="59" t="n">
        <v>85</v>
      </c>
      <c r="H248" s="60" t="n">
        <v>24</v>
      </c>
      <c r="I248" s="60" t="n">
        <v>0</v>
      </c>
      <c r="J248" s="60" t="n">
        <v>24</v>
      </c>
      <c r="K248" s="60" t="n">
        <v>0</v>
      </c>
      <c r="L248" s="61" t="n">
        <v>0</v>
      </c>
      <c r="M248" s="61" t="n">
        <v>0</v>
      </c>
      <c r="N248" s="61" t="n">
        <v>0</v>
      </c>
      <c r="O248" s="61" t="n">
        <v>0</v>
      </c>
      <c r="P248" s="61" t="n">
        <v>0</v>
      </c>
      <c r="Q248" s="61" t="n">
        <v>0</v>
      </c>
      <c r="R248" s="61" t="n">
        <v>3483</v>
      </c>
      <c r="S248" s="62" t="n">
        <v>2857</v>
      </c>
      <c r="T248" s="62" t="n">
        <v>2857</v>
      </c>
      <c r="U248" s="63" t="n">
        <v>2795</v>
      </c>
      <c r="V248" s="63" t="n">
        <v>2878</v>
      </c>
      <c r="W248" s="60" t="n">
        <v>40</v>
      </c>
      <c r="X248" s="60" t="n">
        <v>0</v>
      </c>
      <c r="Y248" s="60" t="n">
        <v>39</v>
      </c>
      <c r="Z248" s="60" t="n">
        <v>0</v>
      </c>
      <c r="AA248" s="60" t="n">
        <v>60</v>
      </c>
      <c r="AB248" s="59" t="n">
        <v>0</v>
      </c>
      <c r="AC248" s="59" t="n">
        <f aca="false">(V248-U248)+AZ248</f>
        <v>83</v>
      </c>
      <c r="AD248" s="65" t="n">
        <f aca="false">U248-T248</f>
        <v>-62</v>
      </c>
      <c r="AE248" s="59" t="n">
        <v>121</v>
      </c>
      <c r="AF248" s="66" t="n">
        <f aca="false">IF(AE248&gt;0, V248/(AE248*24),"no data")</f>
        <v>0.991046831955923</v>
      </c>
      <c r="AG248" s="67" t="n">
        <f aca="false">IF(R248&gt;0,R248/24,"no data")</f>
        <v>145.125</v>
      </c>
      <c r="AH248" s="66" t="n">
        <f aca="false">IF(U248&gt;0,(U248/R248),"no data")</f>
        <v>0.802469135802469</v>
      </c>
      <c r="AI248" s="68" t="n">
        <f aca="false">(1440-((W248*X248)+(Y248*Z248)+(AA248*AB248))/(W248+Y248+AA248))/1440</f>
        <v>1</v>
      </c>
      <c r="AJ248" s="69" t="n">
        <f aca="false">IF(U248&gt;0,(1440-((X248*W248+AT248*AU248)+(Z248*Y248+AV248*AW248)+(AA248*AB248+AX248*AY248))/(W248+Y248+AA248))/1440,"no data")</f>
        <v>0.863309352517986</v>
      </c>
      <c r="AK248" s="91" t="n">
        <v>4.891</v>
      </c>
      <c r="AL248" s="96" t="n">
        <v>124.51</v>
      </c>
      <c r="AM248" s="81" t="n">
        <f aca="false">AK248*AL248</f>
        <v>608.97841</v>
      </c>
      <c r="AN248" s="91" t="n">
        <v>23.5055</v>
      </c>
      <c r="AO248" s="166" t="n">
        <v>1006.9417795835</v>
      </c>
      <c r="AP248" s="58" t="n">
        <f aca="false">AN248*AO248</f>
        <v>23668.67</v>
      </c>
      <c r="AQ248" s="166" t="n">
        <f aca="false">IF(U248&gt;0,((((AK248*AL248)+(AN248*AO248))/(U248*1000))*1000000),"no data")</f>
        <v>8686.09961001789</v>
      </c>
      <c r="AR248" s="168" t="n">
        <f aca="false">S248/24</f>
        <v>119.041666666667</v>
      </c>
      <c r="AS248" s="34"/>
      <c r="AT248" s="59" t="n">
        <v>0</v>
      </c>
      <c r="AU248" s="76" t="n">
        <v>0</v>
      </c>
      <c r="AV248" s="76" t="n">
        <v>0</v>
      </c>
      <c r="AW248" s="59" t="n">
        <v>0</v>
      </c>
      <c r="AX248" s="76" t="n">
        <v>19</v>
      </c>
      <c r="AY248" s="59" t="n">
        <v>1440</v>
      </c>
      <c r="AZ248" s="59" t="n">
        <v>0</v>
      </c>
      <c r="BB248" s="77" t="n">
        <v>952</v>
      </c>
      <c r="BC248" s="77" t="n">
        <v>943</v>
      </c>
      <c r="BD248" s="77" t="n">
        <v>983</v>
      </c>
      <c r="BE248" s="77" t="n">
        <f aca="false">BC248-BB248</f>
        <v>-9</v>
      </c>
      <c r="BF248" s="77" t="n">
        <f aca="false">AQ248</f>
        <v>8686.09961001789</v>
      </c>
      <c r="BG248" s="139" t="n">
        <f aca="false">BD248/24</f>
        <v>40.9583333333333</v>
      </c>
      <c r="BH248" s="79" t="n">
        <v>0</v>
      </c>
      <c r="BI248" s="80" t="n">
        <v>0</v>
      </c>
      <c r="BJ248" s="82" t="n">
        <v>23.39</v>
      </c>
      <c r="BK248" s="82" t="n">
        <v>20.77</v>
      </c>
      <c r="BL248" s="82" t="n">
        <v>16.08</v>
      </c>
      <c r="BM248" s="82" t="n">
        <v>50.11</v>
      </c>
      <c r="BN248" s="83" t="n">
        <v>0.938</v>
      </c>
      <c r="BO248" s="82" t="n">
        <v>88.18</v>
      </c>
      <c r="BP248" s="81" t="n">
        <v>87.46</v>
      </c>
      <c r="BQ248" s="78" t="n">
        <f aca="false">SUM(BH248:BI248)</f>
        <v>0</v>
      </c>
      <c r="BR248" s="77" t="n">
        <v>11538</v>
      </c>
      <c r="BS248" s="77" t="n">
        <v>11798</v>
      </c>
      <c r="BT248" s="78" t="n">
        <v>0</v>
      </c>
    </row>
    <row r="249" customFormat="false" ht="13.8" hidden="false" customHeight="false" outlineLevel="0" collapsed="false">
      <c r="A249" s="189"/>
      <c r="B249" s="55" t="n">
        <v>43709</v>
      </c>
      <c r="C249" s="56" t="n">
        <v>90</v>
      </c>
      <c r="D249" s="57" t="n">
        <v>0.703</v>
      </c>
      <c r="E249" s="58" t="n">
        <v>85.8</v>
      </c>
      <c r="F249" s="59" t="n">
        <v>99</v>
      </c>
      <c r="G249" s="59" t="n">
        <v>84</v>
      </c>
      <c r="H249" s="60" t="n">
        <v>20</v>
      </c>
      <c r="I249" s="60" t="n">
        <v>3</v>
      </c>
      <c r="J249" s="60" t="n">
        <v>22</v>
      </c>
      <c r="K249" s="60" t="n">
        <v>32</v>
      </c>
      <c r="L249" s="61" t="n">
        <v>2</v>
      </c>
      <c r="M249" s="61" t="n">
        <v>3</v>
      </c>
      <c r="N249" s="61" t="n">
        <v>0</v>
      </c>
      <c r="O249" s="61" t="n">
        <v>0</v>
      </c>
      <c r="P249" s="61" t="n">
        <v>0</v>
      </c>
      <c r="Q249" s="61" t="n">
        <v>0</v>
      </c>
      <c r="R249" s="61" t="n">
        <v>3496</v>
      </c>
      <c r="S249" s="62" t="n">
        <v>2908</v>
      </c>
      <c r="T249" s="62" t="n">
        <v>2510</v>
      </c>
      <c r="U249" s="63" t="n">
        <v>2460</v>
      </c>
      <c r="V249" s="63" t="n">
        <v>2542</v>
      </c>
      <c r="W249" s="60" t="n">
        <v>40</v>
      </c>
      <c r="X249" s="60" t="n">
        <v>116</v>
      </c>
      <c r="Y249" s="60" t="n">
        <v>40</v>
      </c>
      <c r="Z249" s="60" t="n">
        <v>70</v>
      </c>
      <c r="AA249" s="60" t="n">
        <v>60</v>
      </c>
      <c r="AB249" s="59" t="n">
        <v>103</v>
      </c>
      <c r="AC249" s="59" t="n">
        <f aca="false">(V249-U249)+AZ249</f>
        <v>84</v>
      </c>
      <c r="AD249" s="65" t="n">
        <f aca="false">U249-T249</f>
        <v>-50</v>
      </c>
      <c r="AE249" s="59" t="n">
        <v>120</v>
      </c>
      <c r="AF249" s="66" t="n">
        <f aca="false">IF(AE249&gt;0, V249/(AE249*24),"no data")</f>
        <v>0.882638888888889</v>
      </c>
      <c r="AG249" s="67" t="n">
        <f aca="false">IF(R249&gt;0,R249/24,"no data")</f>
        <v>145.666666666667</v>
      </c>
      <c r="AH249" s="66" t="n">
        <f aca="false">IF(U249&gt;0,(U249/R249),"no data")</f>
        <v>0.703661327231121</v>
      </c>
      <c r="AI249" s="68" t="n">
        <f aca="false">(1440-((W249*X249)+(Y249*Z249)+(AA249*AB249))/(W249+Y249+AA249))/1440</f>
        <v>0.932440476190476</v>
      </c>
      <c r="AJ249" s="69" t="n">
        <f aca="false">IF(U249&gt;0,(1440-((X249*W249+AT249*AU249)+(Z249*Y249+AV249*AW249)+(AA249*AB249+AX249*AY249))/(W249+Y249+AA249))/1440,"no data")</f>
        <v>0.784662698412698</v>
      </c>
      <c r="AK249" s="70" t="n">
        <v>4.39</v>
      </c>
      <c r="AL249" s="166" t="n">
        <v>136.66</v>
      </c>
      <c r="AM249" s="81" t="n">
        <f aca="false">AK249*AL249</f>
        <v>599.9374</v>
      </c>
      <c r="AN249" s="70" t="n">
        <v>20.64318478</v>
      </c>
      <c r="AO249" s="170" t="n">
        <v>1007.7026472269</v>
      </c>
      <c r="AP249" s="58" t="n">
        <f aca="false">AN249*AO249</f>
        <v>20802.19195</v>
      </c>
      <c r="AQ249" s="166" t="n">
        <f aca="false">IF(U249&gt;0,((((AK249*AL249)+(AN249*AO249))/(U249*1000))*1000000),"no data")</f>
        <v>8700.05258130081</v>
      </c>
      <c r="AR249" s="168" t="n">
        <f aca="false">S249/24</f>
        <v>121.166666666667</v>
      </c>
      <c r="AS249" s="34"/>
      <c r="AT249" s="59" t="n">
        <v>0</v>
      </c>
      <c r="AU249" s="76" t="n">
        <v>0</v>
      </c>
      <c r="AV249" s="76" t="n">
        <v>21</v>
      </c>
      <c r="AW249" s="59" t="n">
        <v>18</v>
      </c>
      <c r="AX249" s="76" t="n">
        <v>22</v>
      </c>
      <c r="AY249" s="59" t="n">
        <v>1337</v>
      </c>
      <c r="AZ249" s="59" t="n">
        <v>2</v>
      </c>
      <c r="BB249" s="77" t="n">
        <v>789</v>
      </c>
      <c r="BC249" s="77" t="n">
        <v>891</v>
      </c>
      <c r="BD249" s="77" t="n">
        <v>862</v>
      </c>
      <c r="BE249" s="77" t="n">
        <f aca="false">BC249-BB249</f>
        <v>102</v>
      </c>
      <c r="BF249" s="77" t="n">
        <f aca="false">AQ249</f>
        <v>8700.05258130081</v>
      </c>
      <c r="BG249" s="139" t="n">
        <f aca="false">BD249/24</f>
        <v>35.9166666666667</v>
      </c>
      <c r="BH249" s="79" t="n">
        <v>0</v>
      </c>
      <c r="BI249" s="80" t="n">
        <v>0</v>
      </c>
      <c r="BJ249" s="82" t="n">
        <v>19.31</v>
      </c>
      <c r="BK249" s="82" t="n">
        <v>19.64</v>
      </c>
      <c r="BL249" s="82" t="n">
        <v>13.3</v>
      </c>
      <c r="BM249" s="82" t="n">
        <v>50.14</v>
      </c>
      <c r="BN249" s="83" t="n">
        <v>0.9337</v>
      </c>
      <c r="BO249" s="82" t="n">
        <v>87.79</v>
      </c>
      <c r="BP249" s="81" t="n">
        <v>87.16</v>
      </c>
      <c r="BQ249" s="78" t="n">
        <f aca="false">SUM(BH249:BI249)</f>
        <v>0</v>
      </c>
      <c r="BR249" s="77" t="n">
        <v>11462</v>
      </c>
      <c r="BS249" s="77" t="n">
        <v>11564</v>
      </c>
      <c r="BT249" s="78" t="n">
        <v>5</v>
      </c>
    </row>
    <row r="250" customFormat="false" ht="13.8" hidden="false" customHeight="false" outlineLevel="0" collapsed="false">
      <c r="A250" s="189"/>
      <c r="B250" s="55" t="n">
        <v>43710</v>
      </c>
      <c r="C250" s="56" t="n">
        <v>90.1</v>
      </c>
      <c r="D250" s="57" t="n">
        <v>0.71</v>
      </c>
      <c r="E250" s="58" t="n">
        <v>86.5</v>
      </c>
      <c r="F250" s="59" t="n">
        <v>97</v>
      </c>
      <c r="G250" s="59" t="n">
        <v>82</v>
      </c>
      <c r="H250" s="60" t="n">
        <v>0</v>
      </c>
      <c r="I250" s="60" t="n">
        <v>0</v>
      </c>
      <c r="J250" s="60" t="n">
        <v>24</v>
      </c>
      <c r="K250" s="60" t="n">
        <v>0</v>
      </c>
      <c r="L250" s="61" t="n">
        <v>7</v>
      </c>
      <c r="M250" s="61" t="n">
        <v>13</v>
      </c>
      <c r="N250" s="61" t="n">
        <v>0</v>
      </c>
      <c r="O250" s="61" t="n">
        <v>0</v>
      </c>
      <c r="P250" s="61" t="n">
        <v>0</v>
      </c>
      <c r="Q250" s="61" t="n">
        <v>0</v>
      </c>
      <c r="R250" s="61" t="n">
        <v>3497</v>
      </c>
      <c r="S250" s="62" t="n">
        <v>2202</v>
      </c>
      <c r="T250" s="62" t="n">
        <v>1581</v>
      </c>
      <c r="U250" s="63" t="n">
        <v>1558</v>
      </c>
      <c r="V250" s="63" t="n">
        <v>1636</v>
      </c>
      <c r="W250" s="60" t="n">
        <v>40</v>
      </c>
      <c r="X250" s="60" t="n">
        <v>690</v>
      </c>
      <c r="Y250" s="60" t="n">
        <v>40</v>
      </c>
      <c r="Z250" s="60" t="n">
        <v>0</v>
      </c>
      <c r="AA250" s="60" t="n">
        <v>60</v>
      </c>
      <c r="AB250" s="59" t="n">
        <v>0</v>
      </c>
      <c r="AC250" s="59" t="n">
        <f aca="false">(V250-U250)+AZ250</f>
        <v>78</v>
      </c>
      <c r="AD250" s="65" t="n">
        <f aca="false">U250-T250</f>
        <v>-23</v>
      </c>
      <c r="AE250" s="59" t="n">
        <v>110</v>
      </c>
      <c r="AF250" s="66" t="n">
        <f aca="false">IF(AE250&gt;0, V250/(AE250*24),"no data")</f>
        <v>0.61969696969697</v>
      </c>
      <c r="AG250" s="67" t="n">
        <f aca="false">IF(R250&gt;0,R250/24,"no data")</f>
        <v>145.708333333333</v>
      </c>
      <c r="AH250" s="66" t="n">
        <f aca="false">IF(U250&gt;0,(U250/R250),"no data")</f>
        <v>0.445524735487561</v>
      </c>
      <c r="AI250" s="68" t="n">
        <f aca="false">(1440-((W250*X250)+(Y250*Z250)+(AA250*AB250))/(W250+Y250+AA250))/1440</f>
        <v>0.863095238095238</v>
      </c>
      <c r="AJ250" s="69" t="n">
        <f aca="false">IF(U250&gt;0,(1440-((X250*W250+AT250*AU250)+(Z250*Y250+AV250*AW250)+(AA250*AB250+AX250*AY250))/(W250+Y250+AA250))/1440,"no data")</f>
        <v>0.583085317460317</v>
      </c>
      <c r="AK250" s="91" t="n">
        <v>4.805</v>
      </c>
      <c r="AL250" s="166" t="n">
        <v>139.66</v>
      </c>
      <c r="AM250" s="81" t="n">
        <f aca="false">AK250*AL250</f>
        <v>671.0663</v>
      </c>
      <c r="AN250" s="91" t="n">
        <v>13.6121171</v>
      </c>
      <c r="AO250" s="166" t="n">
        <v>1007.70260784783</v>
      </c>
      <c r="AP250" s="58" t="n">
        <f aca="false">AN250*AO250</f>
        <v>13716.9659</v>
      </c>
      <c r="AQ250" s="166" t="n">
        <f aca="false">IF(U250&gt;0,((((AK250*AL250)+(AN250*AO250))/(U250*1000))*1000000),"no data")</f>
        <v>9234.93722721438</v>
      </c>
      <c r="AR250" s="168" t="n">
        <f aca="false">S250/24</f>
        <v>91.75</v>
      </c>
      <c r="AS250" s="34"/>
      <c r="AT250" s="59" t="n">
        <v>10</v>
      </c>
      <c r="AU250" s="76" t="n">
        <v>317</v>
      </c>
      <c r="AV250" s="76" t="n">
        <v>0</v>
      </c>
      <c r="AW250" s="59" t="n">
        <v>0</v>
      </c>
      <c r="AX250" s="76" t="n">
        <v>37</v>
      </c>
      <c r="AY250" s="59" t="n">
        <v>1440</v>
      </c>
      <c r="AZ250" s="59" t="n">
        <v>0</v>
      </c>
      <c r="BB250" s="77" t="n">
        <v>159</v>
      </c>
      <c r="BC250" s="77" t="n">
        <v>940</v>
      </c>
      <c r="BD250" s="77" t="n">
        <v>537</v>
      </c>
      <c r="BE250" s="77" t="n">
        <f aca="false">BC250-BB250</f>
        <v>781</v>
      </c>
      <c r="BF250" s="77" t="n">
        <f aca="false">AQ250</f>
        <v>9234.93722721438</v>
      </c>
      <c r="BG250" s="139" t="n">
        <f aca="false">BD250/24</f>
        <v>22.375</v>
      </c>
      <c r="BH250" s="79" t="n">
        <v>0</v>
      </c>
      <c r="BI250" s="80" t="n">
        <v>0</v>
      </c>
      <c r="BJ250" s="82" t="n">
        <v>4.39</v>
      </c>
      <c r="BK250" s="82" t="n">
        <v>20.56</v>
      </c>
      <c r="BL250" s="82" t="n">
        <v>13.54</v>
      </c>
      <c r="BM250" s="82" t="n">
        <v>50.11</v>
      </c>
      <c r="BN250" s="83" t="n">
        <v>0.9328</v>
      </c>
      <c r="BO250" s="82" t="n">
        <v>88.35</v>
      </c>
      <c r="BP250" s="81" t="n">
        <v>87.22</v>
      </c>
      <c r="BQ250" s="78" t="n">
        <f aca="false">SUM(BH250:BI250)</f>
        <v>0</v>
      </c>
      <c r="BR250" s="77" t="n">
        <v>12076</v>
      </c>
      <c r="BS250" s="77" t="n">
        <v>11541</v>
      </c>
      <c r="BT250" s="78" t="n">
        <v>2.13</v>
      </c>
    </row>
    <row r="251" customFormat="false" ht="14.95" hidden="false" customHeight="true" outlineLevel="0" collapsed="false">
      <c r="A251" s="190" t="s">
        <v>120</v>
      </c>
      <c r="B251" s="191" t="n">
        <v>43711</v>
      </c>
      <c r="C251" s="192" t="n">
        <v>93.96</v>
      </c>
      <c r="D251" s="193" t="n">
        <v>0.6707</v>
      </c>
      <c r="E251" s="194" t="n">
        <v>87.18</v>
      </c>
      <c r="F251" s="195" t="n">
        <v>103</v>
      </c>
      <c r="G251" s="195" t="n">
        <v>85</v>
      </c>
      <c r="H251" s="196" t="n">
        <v>11</v>
      </c>
      <c r="I251" s="196" t="n">
        <v>4</v>
      </c>
      <c r="J251" s="196" t="n">
        <v>24</v>
      </c>
      <c r="K251" s="196" t="n">
        <v>0</v>
      </c>
      <c r="L251" s="197" t="n">
        <v>0</v>
      </c>
      <c r="M251" s="197" t="n">
        <v>0</v>
      </c>
      <c r="N251" s="197" t="n">
        <v>0</v>
      </c>
      <c r="O251" s="197" t="n">
        <v>0</v>
      </c>
      <c r="P251" s="197" t="n">
        <v>0</v>
      </c>
      <c r="Q251" s="197" t="n">
        <v>0</v>
      </c>
      <c r="R251" s="198" t="n">
        <v>3457</v>
      </c>
      <c r="S251" s="199" t="n">
        <v>2401</v>
      </c>
      <c r="T251" s="199" t="n">
        <v>2401</v>
      </c>
      <c r="U251" s="200" t="n">
        <v>2341</v>
      </c>
      <c r="V251" s="200" t="n">
        <v>2426</v>
      </c>
      <c r="W251" s="195" t="n">
        <v>39</v>
      </c>
      <c r="X251" s="195" t="n">
        <v>305</v>
      </c>
      <c r="Y251" s="195" t="n">
        <v>39</v>
      </c>
      <c r="Z251" s="195" t="n">
        <v>0</v>
      </c>
      <c r="AA251" s="195" t="n">
        <v>60</v>
      </c>
      <c r="AB251" s="195" t="n">
        <v>0</v>
      </c>
      <c r="AC251" s="195" t="n">
        <f aca="false">(V251-U251)+AZ251</f>
        <v>85</v>
      </c>
      <c r="AD251" s="201" t="n">
        <f aca="false">U251-T251</f>
        <v>-60</v>
      </c>
      <c r="AE251" s="195" t="n">
        <v>121</v>
      </c>
      <c r="AF251" s="202" t="n">
        <f aca="false">IF(AE251&gt;0, V251/(AE251*24),"no data")</f>
        <v>0.835399449035813</v>
      </c>
      <c r="AG251" s="203" t="n">
        <f aca="false">IF(R251&gt;0,R251/24,"no data")</f>
        <v>144.041666666667</v>
      </c>
      <c r="AH251" s="202" t="n">
        <f aca="false">IF(U251&gt;0,(U251/R251),"no data")</f>
        <v>0.677176742840613</v>
      </c>
      <c r="AI251" s="204" t="n">
        <f aca="false">(1440-((W251*X251)+(Y251*Z251)+(AA251*AB251))/(W251+Y251+AA251))/1440</f>
        <v>0.94014190821256</v>
      </c>
      <c r="AJ251" s="205" t="n">
        <f aca="false">IF(U251&gt;0,(1440-((X251*W251+AT251*AU251)+(Z251*Y251+AV251*AW251)+(AA251*AB251+AX251*AY251))/(W251+Y251+AA251))/1440,"no data")</f>
        <v>0.732774758454106</v>
      </c>
      <c r="AK251" s="91" t="n">
        <v>4.85</v>
      </c>
      <c r="AL251" s="96" t="n">
        <v>133.12</v>
      </c>
      <c r="AM251" s="194" t="n">
        <f aca="false">AK251*AL251</f>
        <v>645.632</v>
      </c>
      <c r="AN251" s="206" t="n">
        <v>20.0226478</v>
      </c>
      <c r="AO251" s="207" t="n">
        <v>1007.70264260454</v>
      </c>
      <c r="AP251" s="208" t="n">
        <f aca="false">AN251*AO251</f>
        <v>20176.8751</v>
      </c>
      <c r="AQ251" s="209" t="n">
        <f aca="false">IF(U251&gt;0,((((AK251*AL251)+(AN251*AO251))/(U251*1000))*1000000),"no data")</f>
        <v>8894.70615121743</v>
      </c>
      <c r="AR251" s="210" t="n">
        <f aca="false">S251/24</f>
        <v>100.041666666667</v>
      </c>
      <c r="AS251" s="34"/>
      <c r="AT251" s="211" t="n">
        <v>8</v>
      </c>
      <c r="AU251" s="195" t="n">
        <v>471</v>
      </c>
      <c r="AV251" s="212" t="n">
        <v>0</v>
      </c>
      <c r="AW251" s="212" t="n">
        <v>0</v>
      </c>
      <c r="AX251" s="195" t="n">
        <v>26</v>
      </c>
      <c r="AY251" s="212" t="n">
        <v>1440</v>
      </c>
      <c r="AZ251" s="195" t="n">
        <v>0</v>
      </c>
      <c r="BB251" s="195" t="n">
        <v>674</v>
      </c>
      <c r="BC251" s="195" t="n">
        <v>930</v>
      </c>
      <c r="BD251" s="195" t="n">
        <v>822</v>
      </c>
      <c r="BE251" s="213" t="n">
        <f aca="false">BC251-BB251</f>
        <v>256</v>
      </c>
      <c r="BF251" s="214" t="n">
        <f aca="false">AQ251</f>
        <v>8894.70615121743</v>
      </c>
      <c r="BG251" s="215" t="n">
        <f aca="false">BD251/24</f>
        <v>34.25</v>
      </c>
      <c r="BH251" s="216" t="n">
        <v>0</v>
      </c>
      <c r="BI251" s="217" t="n">
        <v>0</v>
      </c>
      <c r="BJ251" s="213" t="n">
        <v>17.12</v>
      </c>
      <c r="BK251" s="213" t="n">
        <v>20.5</v>
      </c>
      <c r="BL251" s="213" t="n">
        <v>13.56</v>
      </c>
      <c r="BM251" s="215" t="n">
        <v>50.09</v>
      </c>
      <c r="BN251" s="218" t="n">
        <v>0.9351</v>
      </c>
      <c r="BO251" s="215" t="n">
        <v>88.03</v>
      </c>
      <c r="BP251" s="215" t="n">
        <v>87.21</v>
      </c>
      <c r="BQ251" s="215" t="n">
        <f aca="false">SUM(BH251:BI251)</f>
        <v>0</v>
      </c>
      <c r="BR251" s="213" t="n">
        <v>11577</v>
      </c>
      <c r="BS251" s="213" t="n">
        <v>11663</v>
      </c>
      <c r="BT251" s="215" t="n">
        <v>6</v>
      </c>
    </row>
    <row r="252" customFormat="false" ht="13.8" hidden="false" customHeight="false" outlineLevel="0" collapsed="false">
      <c r="A252" s="190"/>
      <c r="B252" s="191" t="n">
        <v>43712</v>
      </c>
      <c r="C252" s="192" t="n">
        <v>95.7</v>
      </c>
      <c r="D252" s="219" t="n">
        <v>0.65</v>
      </c>
      <c r="E252" s="194" t="n">
        <v>87.1</v>
      </c>
      <c r="F252" s="195" t="n">
        <v>105</v>
      </c>
      <c r="G252" s="195" t="n">
        <v>87</v>
      </c>
      <c r="H252" s="196" t="n">
        <v>24</v>
      </c>
      <c r="I252" s="196" t="n">
        <v>0</v>
      </c>
      <c r="J252" s="196" t="n">
        <v>24</v>
      </c>
      <c r="K252" s="196" t="n">
        <v>0</v>
      </c>
      <c r="L252" s="197" t="n">
        <v>0</v>
      </c>
      <c r="M252" s="197" t="n">
        <v>0</v>
      </c>
      <c r="N252" s="197" t="n">
        <v>0</v>
      </c>
      <c r="O252" s="197" t="n">
        <v>0</v>
      </c>
      <c r="P252" s="197" t="n">
        <v>0</v>
      </c>
      <c r="Q252" s="197" t="n">
        <v>0</v>
      </c>
      <c r="R252" s="198" t="n">
        <v>3441</v>
      </c>
      <c r="S252" s="199" t="n">
        <v>2821</v>
      </c>
      <c r="T252" s="199" t="n">
        <v>2821</v>
      </c>
      <c r="U252" s="200" t="n">
        <v>2748</v>
      </c>
      <c r="V252" s="200" t="n">
        <v>2833</v>
      </c>
      <c r="W252" s="195" t="n">
        <v>39</v>
      </c>
      <c r="X252" s="195" t="n">
        <v>0</v>
      </c>
      <c r="Y252" s="195" t="n">
        <v>39</v>
      </c>
      <c r="Z252" s="195" t="n">
        <v>0</v>
      </c>
      <c r="AA252" s="195" t="n">
        <v>60</v>
      </c>
      <c r="AB252" s="195" t="n">
        <v>0</v>
      </c>
      <c r="AC252" s="195" t="n">
        <f aca="false">(V252-U252)+AZ252</f>
        <v>85</v>
      </c>
      <c r="AD252" s="201" t="n">
        <f aca="false">U252-T252</f>
        <v>-73</v>
      </c>
      <c r="AE252" s="195" t="n">
        <v>120</v>
      </c>
      <c r="AF252" s="202" t="n">
        <f aca="false">IF(AE252&gt;0, V252/(AE252*24),"no data")</f>
        <v>0.983680555555556</v>
      </c>
      <c r="AG252" s="203" t="n">
        <f aca="false">IF(R252&gt;0,R252/24,"no data")</f>
        <v>143.375</v>
      </c>
      <c r="AH252" s="202" t="n">
        <f aca="false">IF(U252&gt;0,(U252/R252),"no data")</f>
        <v>0.798605056669573</v>
      </c>
      <c r="AI252" s="204" t="n">
        <f aca="false">(1440-((W252*X252)+(Y252*Z252)+(AA252*AB252))/(W252+Y252+AA252))/1440</f>
        <v>1</v>
      </c>
      <c r="AJ252" s="205" t="n">
        <f aca="false">IF(U252&gt;0,(1440-((X252*W252+AT252*AU252)+(Z252*Y252+AV252*AW252)+(AA252*AB252+AX252*AY252))/(W252+Y252+AA252))/1440,"no data")</f>
        <v>0.86231884057971</v>
      </c>
      <c r="AK252" s="91" t="n">
        <v>4.399</v>
      </c>
      <c r="AL252" s="96" t="n">
        <v>133.58</v>
      </c>
      <c r="AM252" s="194" t="n">
        <f aca="false">AK252*AL252</f>
        <v>587.61842</v>
      </c>
      <c r="AN252" s="206" t="n">
        <v>23.1154201</v>
      </c>
      <c r="AO252" s="207" t="n">
        <v>1007.70263742687</v>
      </c>
      <c r="AP252" s="208" t="n">
        <f aca="false">AN252*AO252</f>
        <v>23293.4698</v>
      </c>
      <c r="AQ252" s="209" t="n">
        <f aca="false">IF(U252&gt;0,((((AK252*AL252)+(AN252*AO252))/(U252*1000))*1000000),"no data")</f>
        <v>8690.35233624454</v>
      </c>
      <c r="AR252" s="210" t="n">
        <f aca="false">S252/24</f>
        <v>117.541666666667</v>
      </c>
      <c r="AS252" s="34"/>
      <c r="AT252" s="211" t="n">
        <v>0</v>
      </c>
      <c r="AU252" s="195" t="n">
        <v>0</v>
      </c>
      <c r="AV252" s="212" t="n">
        <v>0</v>
      </c>
      <c r="AW252" s="212" t="n">
        <v>0</v>
      </c>
      <c r="AX252" s="195" t="n">
        <v>19</v>
      </c>
      <c r="AY252" s="212" t="n">
        <v>1440</v>
      </c>
      <c r="AZ252" s="195" t="n">
        <v>0</v>
      </c>
      <c r="BB252" s="195" t="n">
        <v>936</v>
      </c>
      <c r="BC252" s="195" t="n">
        <v>924</v>
      </c>
      <c r="BD252" s="195" t="n">
        <v>973</v>
      </c>
      <c r="BE252" s="213" t="n">
        <f aca="false">BC252-BB252</f>
        <v>-12</v>
      </c>
      <c r="BF252" s="214" t="n">
        <f aca="false">AQ252</f>
        <v>8690.35233624454</v>
      </c>
      <c r="BG252" s="215" t="n">
        <f aca="false">BD252/24</f>
        <v>40.5416666666667</v>
      </c>
      <c r="BH252" s="216" t="n">
        <v>0</v>
      </c>
      <c r="BI252" s="217" t="n">
        <v>0</v>
      </c>
      <c r="BJ252" s="213" t="n">
        <v>23.09</v>
      </c>
      <c r="BK252" s="213" t="n">
        <v>20.5</v>
      </c>
      <c r="BL252" s="213" t="n">
        <v>13.27</v>
      </c>
      <c r="BM252" s="213" t="n">
        <v>50.14</v>
      </c>
      <c r="BN252" s="218" t="n">
        <v>0.9351</v>
      </c>
      <c r="BO252" s="215" t="n">
        <v>88.04</v>
      </c>
      <c r="BP252" s="215" t="n">
        <v>87.09</v>
      </c>
      <c r="BQ252" s="215" t="n">
        <f aca="false">SUM(BH252:BI252)</f>
        <v>0</v>
      </c>
      <c r="BR252" s="213" t="n">
        <v>11586</v>
      </c>
      <c r="BS252" s="213" t="n">
        <v>11671</v>
      </c>
      <c r="BT252" s="215" t="n">
        <v>5.9</v>
      </c>
    </row>
    <row r="253" customFormat="false" ht="13.8" hidden="false" customHeight="false" outlineLevel="0" collapsed="false">
      <c r="A253" s="190"/>
      <c r="B253" s="191" t="n">
        <v>43713</v>
      </c>
      <c r="C253" s="192" t="n">
        <v>96</v>
      </c>
      <c r="D253" s="219" t="n">
        <v>0.639</v>
      </c>
      <c r="E253" s="194" t="n">
        <v>87.3</v>
      </c>
      <c r="F253" s="195" t="n">
        <v>105</v>
      </c>
      <c r="G253" s="195" t="n">
        <v>88</v>
      </c>
      <c r="H253" s="196" t="n">
        <v>24</v>
      </c>
      <c r="I253" s="196" t="n">
        <v>0</v>
      </c>
      <c r="J253" s="196" t="n">
        <v>24</v>
      </c>
      <c r="K253" s="196" t="n">
        <v>0</v>
      </c>
      <c r="L253" s="197" t="n">
        <v>0</v>
      </c>
      <c r="M253" s="197" t="n">
        <v>0</v>
      </c>
      <c r="N253" s="197" t="n">
        <v>0</v>
      </c>
      <c r="O253" s="197" t="n">
        <v>0</v>
      </c>
      <c r="P253" s="197" t="n">
        <v>0</v>
      </c>
      <c r="Q253" s="197" t="n">
        <v>0</v>
      </c>
      <c r="R253" s="198" t="n">
        <v>3439</v>
      </c>
      <c r="S253" s="199" t="n">
        <v>2817</v>
      </c>
      <c r="T253" s="199" t="n">
        <v>2817</v>
      </c>
      <c r="U253" s="200" t="n">
        <v>2743</v>
      </c>
      <c r="V253" s="200" t="n">
        <v>2832</v>
      </c>
      <c r="W253" s="195" t="n">
        <v>40</v>
      </c>
      <c r="X253" s="195" t="n">
        <v>0</v>
      </c>
      <c r="Y253" s="195" t="n">
        <v>39</v>
      </c>
      <c r="Z253" s="195" t="n">
        <v>0</v>
      </c>
      <c r="AA253" s="195" t="n">
        <v>60</v>
      </c>
      <c r="AB253" s="195" t="n">
        <v>0</v>
      </c>
      <c r="AC253" s="195" t="n">
        <f aca="false">(V253-U253)+AZ253</f>
        <v>89</v>
      </c>
      <c r="AD253" s="201" t="n">
        <f aca="false">U253-T253</f>
        <v>-74</v>
      </c>
      <c r="AE253" s="195" t="n">
        <v>120</v>
      </c>
      <c r="AF253" s="202" t="n">
        <f aca="false">IF(AE253&gt;0, V253/(AE253*24),"no data")</f>
        <v>0.983333333333333</v>
      </c>
      <c r="AG253" s="203" t="n">
        <f aca="false">IF(R253&gt;0,R253/24,"no data")</f>
        <v>143.291666666667</v>
      </c>
      <c r="AH253" s="202" t="n">
        <f aca="false">IF(U253&gt;0,(U253/R253),"no data")</f>
        <v>0.797615585926141</v>
      </c>
      <c r="AI253" s="204" t="n">
        <f aca="false">(1440-((W253*X253)+(Y253*Z253)+(AA253*AB253))/(W253+Y253+AA253))/1440</f>
        <v>1</v>
      </c>
      <c r="AJ253" s="205" t="n">
        <f aca="false">IF(U253&gt;0,(1440-((X253*W253+AT253*AU253)+(Z253*Y253+AV253*AW253)+(AA253*AB253+AX253*AY253))/(W253+Y253+AA253))/1440,"no data")</f>
        <v>0.863309352517986</v>
      </c>
      <c r="AK253" s="91" t="n">
        <v>3.816</v>
      </c>
      <c r="AL253" s="96" t="n">
        <v>133.52</v>
      </c>
      <c r="AM253" s="194" t="n">
        <f aca="false">AK253*AL253</f>
        <v>509.51232</v>
      </c>
      <c r="AN253" s="206" t="n">
        <v>23.0424027</v>
      </c>
      <c r="AO253" s="207" t="n">
        <v>1007.67171732486</v>
      </c>
      <c r="AP253" s="208" t="n">
        <f aca="false">AN253*AO253</f>
        <v>23219.1775</v>
      </c>
      <c r="AQ253" s="209" t="n">
        <f aca="false">IF(U253&gt;0,((((AK253*AL253)+(AN253*AO253))/(U253*1000))*1000000),"no data")</f>
        <v>8650.63427633977</v>
      </c>
      <c r="AR253" s="210" t="n">
        <f aca="false">S253/24</f>
        <v>117.375</v>
      </c>
      <c r="AS253" s="34"/>
      <c r="AT253" s="220" t="n">
        <v>0</v>
      </c>
      <c r="AU253" s="195" t="n">
        <v>0</v>
      </c>
      <c r="AV253" s="212" t="n">
        <v>0</v>
      </c>
      <c r="AW253" s="212" t="n">
        <v>0</v>
      </c>
      <c r="AX253" s="195" t="n">
        <v>19</v>
      </c>
      <c r="AY253" s="212" t="n">
        <v>1440</v>
      </c>
      <c r="AZ253" s="195" t="n">
        <v>0</v>
      </c>
      <c r="BB253" s="195" t="n">
        <v>934</v>
      </c>
      <c r="BC253" s="195" t="n">
        <v>927</v>
      </c>
      <c r="BD253" s="195" t="n">
        <v>971</v>
      </c>
      <c r="BE253" s="213" t="n">
        <f aca="false">BC253-BB253</f>
        <v>-7</v>
      </c>
      <c r="BF253" s="214" t="n">
        <f aca="false">AQ253</f>
        <v>8650.63427633977</v>
      </c>
      <c r="BG253" s="215" t="n">
        <f aca="false">BD253/24</f>
        <v>40.4583333333333</v>
      </c>
      <c r="BH253" s="216" t="n">
        <v>0</v>
      </c>
      <c r="BI253" s="217" t="n">
        <v>0</v>
      </c>
      <c r="BJ253" s="213" t="n">
        <v>23.03</v>
      </c>
      <c r="BK253" s="213" t="n">
        <v>20.49</v>
      </c>
      <c r="BL253" s="213" t="n">
        <v>13.23</v>
      </c>
      <c r="BM253" s="213" t="n">
        <v>50.14</v>
      </c>
      <c r="BN253" s="218" t="n">
        <v>0.9352</v>
      </c>
      <c r="BO253" s="215" t="n">
        <v>87.98</v>
      </c>
      <c r="BP253" s="215" t="n">
        <v>86.64</v>
      </c>
      <c r="BQ253" s="215" t="n">
        <f aca="false">SUM(BH253:BI253)</f>
        <v>0</v>
      </c>
      <c r="BR253" s="213" t="n">
        <v>11574</v>
      </c>
      <c r="BS253" s="213" t="n">
        <v>11680</v>
      </c>
      <c r="BT253" s="215" t="n">
        <v>4.9</v>
      </c>
    </row>
    <row r="254" customFormat="false" ht="13.8" hidden="false" customHeight="false" outlineLevel="0" collapsed="false">
      <c r="A254" s="190"/>
      <c r="B254" s="191" t="n">
        <v>43714</v>
      </c>
      <c r="C254" s="192" t="n">
        <v>94</v>
      </c>
      <c r="D254" s="219" t="n">
        <v>0.689</v>
      </c>
      <c r="E254" s="194" t="n">
        <v>88.3</v>
      </c>
      <c r="F254" s="195" t="n">
        <v>102</v>
      </c>
      <c r="G254" s="195" t="n">
        <v>87</v>
      </c>
      <c r="H254" s="196" t="n">
        <v>24</v>
      </c>
      <c r="I254" s="196" t="n">
        <v>0</v>
      </c>
      <c r="J254" s="196" t="n">
        <v>24</v>
      </c>
      <c r="K254" s="196" t="n">
        <v>0</v>
      </c>
      <c r="L254" s="197" t="n">
        <v>0</v>
      </c>
      <c r="M254" s="197" t="n">
        <v>0</v>
      </c>
      <c r="N254" s="197" t="n">
        <v>0</v>
      </c>
      <c r="O254" s="197" t="n">
        <v>0</v>
      </c>
      <c r="P254" s="197" t="n">
        <v>0</v>
      </c>
      <c r="Q254" s="197" t="n">
        <v>0</v>
      </c>
      <c r="R254" s="198" t="n">
        <v>3462</v>
      </c>
      <c r="S254" s="199" t="n">
        <v>2809</v>
      </c>
      <c r="T254" s="199" t="n">
        <v>2809</v>
      </c>
      <c r="U254" s="200" t="n">
        <v>2740</v>
      </c>
      <c r="V254" s="200" t="n">
        <v>2827</v>
      </c>
      <c r="W254" s="195" t="n">
        <v>39</v>
      </c>
      <c r="X254" s="195" t="n">
        <v>0</v>
      </c>
      <c r="Y254" s="195" t="n">
        <v>39</v>
      </c>
      <c r="Z254" s="195" t="n">
        <v>0</v>
      </c>
      <c r="AA254" s="195" t="n">
        <v>60</v>
      </c>
      <c r="AB254" s="195" t="n">
        <v>0</v>
      </c>
      <c r="AC254" s="195" t="n">
        <f aca="false">(V254-U254)+AZ254</f>
        <v>87</v>
      </c>
      <c r="AD254" s="201" t="n">
        <f aca="false">U254-T254</f>
        <v>-69</v>
      </c>
      <c r="AE254" s="195" t="n">
        <v>120</v>
      </c>
      <c r="AF254" s="202" t="n">
        <f aca="false">IF(AE254&gt;0, V254/(AE254*24),"no data")</f>
        <v>0.981597222222222</v>
      </c>
      <c r="AG254" s="203" t="n">
        <f aca="false">IF(R254&gt;0,R254/24,"no data")</f>
        <v>144.25</v>
      </c>
      <c r="AH254" s="202" t="n">
        <f aca="false">IF(U254&gt;0,(U254/R254),"no data")</f>
        <v>0.791450028885038</v>
      </c>
      <c r="AI254" s="204" t="n">
        <f aca="false">(1440-((W254*X254)+(Y254*Z254)+(AA254*AB254))/(W254+Y254+AA254))/1440</f>
        <v>1</v>
      </c>
      <c r="AJ254" s="205" t="n">
        <f aca="false">IF(U254&gt;0,(1440-((X254*W254+AT254*AU254)+(Z254*Y254+AV254*AW254)+(AA254*AB254+AX254*AY254))/(W254+Y254+AA254))/1440,"no data")</f>
        <v>0.855072463768116</v>
      </c>
      <c r="AK254" s="91" t="n">
        <v>4.151</v>
      </c>
      <c r="AL254" s="96" t="n">
        <v>131.9</v>
      </c>
      <c r="AM254" s="194" t="n">
        <f aca="false">AK254*AL254</f>
        <v>547.5169</v>
      </c>
      <c r="AN254" s="206" t="n">
        <v>22.9379082</v>
      </c>
      <c r="AO254" s="207" t="n">
        <v>1011.02992904994</v>
      </c>
      <c r="AP254" s="208" t="n">
        <f aca="false">AN254*AO254</f>
        <v>23190.9117</v>
      </c>
      <c r="AQ254" s="209" t="n">
        <f aca="false">IF(U254&gt;0,((((AK254*AL254)+(AN254*AO254))/(U254*1000))*1000000),"no data")</f>
        <v>8663.6600729927</v>
      </c>
      <c r="AR254" s="210" t="n">
        <f aca="false">S254/24</f>
        <v>117.041666666667</v>
      </c>
      <c r="AS254" s="34"/>
      <c r="AT254" s="195" t="n">
        <v>0</v>
      </c>
      <c r="AU254" s="212" t="n">
        <v>0</v>
      </c>
      <c r="AV254" s="212" t="n">
        <v>0</v>
      </c>
      <c r="AW254" s="195" t="n">
        <v>0</v>
      </c>
      <c r="AX254" s="212" t="n">
        <v>20</v>
      </c>
      <c r="AY254" s="195" t="n">
        <v>1440</v>
      </c>
      <c r="AZ254" s="195" t="n">
        <v>0</v>
      </c>
      <c r="BB254" s="213" t="n">
        <v>934</v>
      </c>
      <c r="BC254" s="213" t="n">
        <v>924</v>
      </c>
      <c r="BD254" s="221" t="n">
        <v>969</v>
      </c>
      <c r="BE254" s="221" t="n">
        <f aca="false">BC254-BB254</f>
        <v>-10</v>
      </c>
      <c r="BF254" s="214" t="n">
        <f aca="false">AQ254</f>
        <v>8663.6600729927</v>
      </c>
      <c r="BG254" s="215" t="n">
        <f aca="false">BD254/24</f>
        <v>40.375</v>
      </c>
      <c r="BH254" s="216" t="n">
        <v>0</v>
      </c>
      <c r="BI254" s="217" t="n">
        <v>0</v>
      </c>
      <c r="BJ254" s="213" t="n">
        <v>22.98</v>
      </c>
      <c r="BK254" s="213" t="n">
        <v>20.39</v>
      </c>
      <c r="BL254" s="213" t="n">
        <v>13.26</v>
      </c>
      <c r="BM254" s="213" t="n">
        <v>50.16</v>
      </c>
      <c r="BN254" s="218" t="n">
        <v>0.9355</v>
      </c>
      <c r="BO254" s="215" t="n">
        <v>88.1</v>
      </c>
      <c r="BP254" s="215" t="n">
        <v>86.53</v>
      </c>
      <c r="BQ254" s="215" t="n">
        <f aca="false">SUM(BH254:BI254)</f>
        <v>0</v>
      </c>
      <c r="BR254" s="213" t="n">
        <v>11552</v>
      </c>
      <c r="BS254" s="213" t="n">
        <v>11651</v>
      </c>
      <c r="BT254" s="215" t="n">
        <v>0.75</v>
      </c>
    </row>
    <row r="255" customFormat="false" ht="13.8" hidden="false" customHeight="false" outlineLevel="0" collapsed="false">
      <c r="A255" s="190"/>
      <c r="B255" s="191" t="n">
        <v>43715</v>
      </c>
      <c r="C255" s="192" t="n">
        <v>92.07</v>
      </c>
      <c r="D255" s="219" t="n">
        <v>0.713</v>
      </c>
      <c r="E255" s="194" t="n">
        <v>88.7</v>
      </c>
      <c r="F255" s="195" t="n">
        <v>98</v>
      </c>
      <c r="G255" s="195" t="n">
        <v>86</v>
      </c>
      <c r="H255" s="196" t="n">
        <v>24</v>
      </c>
      <c r="I255" s="196" t="n">
        <v>0</v>
      </c>
      <c r="J255" s="196" t="n">
        <v>24</v>
      </c>
      <c r="K255" s="196" t="n">
        <v>0</v>
      </c>
      <c r="L255" s="197" t="n">
        <v>0</v>
      </c>
      <c r="M255" s="197" t="n">
        <v>0</v>
      </c>
      <c r="N255" s="197" t="n">
        <v>0</v>
      </c>
      <c r="O255" s="197" t="n">
        <v>0</v>
      </c>
      <c r="P255" s="197" t="n">
        <v>0</v>
      </c>
      <c r="Q255" s="197" t="n">
        <v>0</v>
      </c>
      <c r="R255" s="198" t="n">
        <v>3476</v>
      </c>
      <c r="S255" s="199" t="n">
        <v>2814</v>
      </c>
      <c r="T255" s="199" t="n">
        <v>2814</v>
      </c>
      <c r="U255" s="200" t="n">
        <v>2750</v>
      </c>
      <c r="V255" s="200" t="n">
        <v>2834</v>
      </c>
      <c r="W255" s="195" t="n">
        <v>39</v>
      </c>
      <c r="X255" s="195" t="n">
        <v>0</v>
      </c>
      <c r="Y255" s="195" t="n">
        <v>39</v>
      </c>
      <c r="Z255" s="195" t="n">
        <v>0</v>
      </c>
      <c r="AA255" s="195" t="n">
        <v>60</v>
      </c>
      <c r="AB255" s="195" t="n">
        <v>0</v>
      </c>
      <c r="AC255" s="195" t="n">
        <f aca="false">(V255-U255)+AZ255</f>
        <v>84</v>
      </c>
      <c r="AD255" s="201" t="n">
        <f aca="false">U255-T255</f>
        <v>-64</v>
      </c>
      <c r="AE255" s="195" t="n">
        <v>120</v>
      </c>
      <c r="AF255" s="202" t="n">
        <f aca="false">IF(AE255&gt;0, V255/(AE255*24),"no data")</f>
        <v>0.984027777777778</v>
      </c>
      <c r="AG255" s="203" t="n">
        <f aca="false">IF(R255&gt;0,R255/24,"no data")</f>
        <v>144.833333333333</v>
      </c>
      <c r="AH255" s="202" t="n">
        <f aca="false">IF(U255&gt;0,(U255/R255),"no data")</f>
        <v>0.791139240506329</v>
      </c>
      <c r="AI255" s="204" t="n">
        <f aca="false">(1440-((W255*X255)+(Y255*Z255)+(AA255*AB255))/(W255+Y255+AA255))/1440</f>
        <v>1</v>
      </c>
      <c r="AJ255" s="205" t="n">
        <f aca="false">IF(U255&gt;0,(1440-((X255*W255+AT255*AU255)+(Z255*Y255+AV255*AW255)+(AA255*AB255+AX255*AY255))/(W255+Y255+AA255))/1440,"no data")</f>
        <v>0.86231884057971</v>
      </c>
      <c r="AK255" s="91" t="n">
        <v>4.117</v>
      </c>
      <c r="AL255" s="96" t="n">
        <v>137.52</v>
      </c>
      <c r="AM255" s="194" t="n">
        <f aca="false">AK255*AL255</f>
        <v>566.16984</v>
      </c>
      <c r="AN255" s="206" t="n">
        <v>23.1869643</v>
      </c>
      <c r="AO255" s="207" t="n">
        <v>1004.6304854146</v>
      </c>
      <c r="AP255" s="208" t="n">
        <f aca="false">AN255*AO255</f>
        <v>23294.3312</v>
      </c>
      <c r="AQ255" s="209" t="n">
        <f aca="false">IF(U255&gt;0,((((AK255*AL255)+(AN255*AO255))/(U255*1000))*1000000),"no data")</f>
        <v>8676.54583272727</v>
      </c>
      <c r="AR255" s="210" t="n">
        <f aca="false">S255/24</f>
        <v>117.25</v>
      </c>
      <c r="AS255" s="34"/>
      <c r="AT255" s="195" t="n">
        <v>0</v>
      </c>
      <c r="AU255" s="212" t="n">
        <v>0</v>
      </c>
      <c r="AV255" s="212" t="n">
        <v>0</v>
      </c>
      <c r="AW255" s="195" t="n">
        <v>0</v>
      </c>
      <c r="AX255" s="212" t="n">
        <v>19</v>
      </c>
      <c r="AY255" s="195" t="n">
        <v>1440</v>
      </c>
      <c r="AZ255" s="195" t="n">
        <v>0</v>
      </c>
      <c r="BB255" s="213" t="n">
        <v>936</v>
      </c>
      <c r="BC255" s="213" t="n">
        <v>927</v>
      </c>
      <c r="BD255" s="221" t="n">
        <v>971</v>
      </c>
      <c r="BE255" s="221" t="n">
        <f aca="false">BC255-BB255</f>
        <v>-9</v>
      </c>
      <c r="BF255" s="214" t="n">
        <f aca="false">AQ255</f>
        <v>8676.54583272727</v>
      </c>
      <c r="BG255" s="215" t="n">
        <f aca="false">BD255/24</f>
        <v>40.4583333333333</v>
      </c>
      <c r="BH255" s="216" t="n">
        <v>0</v>
      </c>
      <c r="BI255" s="217" t="n">
        <v>0</v>
      </c>
      <c r="BJ255" s="213" t="n">
        <v>23.11</v>
      </c>
      <c r="BK255" s="213" t="n">
        <v>20.45</v>
      </c>
      <c r="BL255" s="213" t="n">
        <v>13.37</v>
      </c>
      <c r="BM255" s="213" t="n">
        <v>50.16</v>
      </c>
      <c r="BN255" s="218" t="n">
        <v>0.9337</v>
      </c>
      <c r="BO255" s="215" t="n">
        <v>87.98</v>
      </c>
      <c r="BP255" s="215" t="n">
        <v>86.46</v>
      </c>
      <c r="BQ255" s="215" t="n">
        <f aca="false">SUM(BH255:BI255)</f>
        <v>0</v>
      </c>
      <c r="BR255" s="213" t="n">
        <v>11587</v>
      </c>
      <c r="BS255" s="213" t="n">
        <v>11636</v>
      </c>
      <c r="BT255" s="215" t="n">
        <v>5.99</v>
      </c>
    </row>
    <row r="256" customFormat="false" ht="13.8" hidden="false" customHeight="false" outlineLevel="0" collapsed="false">
      <c r="A256" s="190"/>
      <c r="B256" s="191" t="n">
        <v>43716</v>
      </c>
      <c r="C256" s="192" t="n">
        <v>93.11</v>
      </c>
      <c r="D256" s="219" t="n">
        <v>0.6809</v>
      </c>
      <c r="E256" s="194" t="n">
        <v>87.13</v>
      </c>
      <c r="F256" s="195" t="n">
        <v>101</v>
      </c>
      <c r="G256" s="195" t="n">
        <v>86</v>
      </c>
      <c r="H256" s="195" t="n">
        <v>24</v>
      </c>
      <c r="I256" s="195" t="n">
        <v>0</v>
      </c>
      <c r="J256" s="195" t="n">
        <v>24</v>
      </c>
      <c r="K256" s="195" t="n">
        <v>0</v>
      </c>
      <c r="L256" s="197" t="n">
        <v>0</v>
      </c>
      <c r="M256" s="197" t="n">
        <v>0</v>
      </c>
      <c r="N256" s="197" t="n">
        <v>0</v>
      </c>
      <c r="O256" s="197" t="n">
        <v>0</v>
      </c>
      <c r="P256" s="197" t="n">
        <v>0</v>
      </c>
      <c r="Q256" s="197" t="n">
        <v>0</v>
      </c>
      <c r="R256" s="198" t="n">
        <v>3463</v>
      </c>
      <c r="S256" s="199" t="n">
        <v>2828</v>
      </c>
      <c r="T256" s="199" t="n">
        <v>2828</v>
      </c>
      <c r="U256" s="200" t="n">
        <v>2758</v>
      </c>
      <c r="V256" s="200" t="n">
        <v>2844</v>
      </c>
      <c r="W256" s="195" t="n">
        <v>39</v>
      </c>
      <c r="X256" s="195" t="n">
        <v>0</v>
      </c>
      <c r="Y256" s="195" t="n">
        <v>39</v>
      </c>
      <c r="Z256" s="195" t="n">
        <v>0</v>
      </c>
      <c r="AA256" s="195" t="n">
        <v>60</v>
      </c>
      <c r="AB256" s="195" t="n">
        <v>0</v>
      </c>
      <c r="AC256" s="195" t="n">
        <f aca="false">(V256-U256)+AZ256</f>
        <v>86</v>
      </c>
      <c r="AD256" s="201" t="n">
        <f aca="false">U256-T256</f>
        <v>-70</v>
      </c>
      <c r="AE256" s="195" t="n">
        <v>119</v>
      </c>
      <c r="AF256" s="202" t="n">
        <f aca="false">IF(AE256&gt;0, V256/(AE256*24),"no data")</f>
        <v>0.995798319327731</v>
      </c>
      <c r="AG256" s="203" t="n">
        <f aca="false">IF(R256&gt;0,R256/24,"no data")</f>
        <v>144.291666666667</v>
      </c>
      <c r="AH256" s="202" t="n">
        <f aca="false">IF(U256&gt;0,(U256/R256),"no data")</f>
        <v>0.796419289633266</v>
      </c>
      <c r="AI256" s="204" t="n">
        <f aca="false">(1440-((W256*X256)+(Y256*Z256)+(AA256*AB256))/(W256+Y256+AA256))/1440</f>
        <v>1</v>
      </c>
      <c r="AJ256" s="205" t="n">
        <f aca="false">IF(U256&gt;0,(1440-((X256*W256+AT256*AU256)+(Z256*Y256+AV256*AW256)+(AA256*AB256+AX256*AY256))/(W256+Y256+AA256))/1440,"no data")</f>
        <v>0.86231884057971</v>
      </c>
      <c r="AK256" s="91" t="n">
        <v>4.099</v>
      </c>
      <c r="AL256" s="96" t="n">
        <v>136.64</v>
      </c>
      <c r="AM256" s="194" t="n">
        <f aca="false">AK256*AL256</f>
        <v>560.08736</v>
      </c>
      <c r="AN256" s="206" t="n">
        <v>23.2774288</v>
      </c>
      <c r="AO256" s="207" t="n">
        <v>1003.00808566967</v>
      </c>
      <c r="AP256" s="208" t="n">
        <f aca="false">AN256*AO256</f>
        <v>23347.4493</v>
      </c>
      <c r="AQ256" s="209" t="n">
        <f aca="false">IF(U256&gt;0,((((AK256*AL256)+(AN256*AO256))/(U256*1000))*1000000),"no data")</f>
        <v>8668.43243654822</v>
      </c>
      <c r="AR256" s="210" t="n">
        <f aca="false">S256/24</f>
        <v>117.833333333333</v>
      </c>
      <c r="AS256" s="34"/>
      <c r="AT256" s="195" t="n">
        <v>0</v>
      </c>
      <c r="AU256" s="195" t="n">
        <v>0</v>
      </c>
      <c r="AV256" s="195" t="n">
        <v>0</v>
      </c>
      <c r="AW256" s="195" t="n">
        <v>0</v>
      </c>
      <c r="AX256" s="195" t="n">
        <v>19</v>
      </c>
      <c r="AY256" s="195" t="n">
        <v>1440</v>
      </c>
      <c r="AZ256" s="195" t="n">
        <v>0</v>
      </c>
      <c r="BB256" s="213" t="n">
        <v>939</v>
      </c>
      <c r="BC256" s="213" t="n">
        <v>929</v>
      </c>
      <c r="BD256" s="213" t="n">
        <v>976</v>
      </c>
      <c r="BE256" s="221" t="n">
        <f aca="false">BC256-BB256</f>
        <v>-10</v>
      </c>
      <c r="BF256" s="215" t="n">
        <f aca="false">AQ256</f>
        <v>8668.43243654822</v>
      </c>
      <c r="BG256" s="215" t="n">
        <f aca="false">BD256/24</f>
        <v>40.6666666666667</v>
      </c>
      <c r="BH256" s="216" t="n">
        <v>0</v>
      </c>
      <c r="BI256" s="217" t="n">
        <v>0</v>
      </c>
      <c r="BJ256" s="213" t="n">
        <v>23.19</v>
      </c>
      <c r="BK256" s="213" t="n">
        <v>20.63</v>
      </c>
      <c r="BL256" s="213" t="n">
        <v>13.42</v>
      </c>
      <c r="BM256" s="213" t="n">
        <v>50.15</v>
      </c>
      <c r="BN256" s="218" t="n">
        <v>0.9341</v>
      </c>
      <c r="BO256" s="215" t="n">
        <v>87.94</v>
      </c>
      <c r="BP256" s="215" t="n">
        <v>86.36</v>
      </c>
      <c r="BQ256" s="215" t="n">
        <f aca="false">SUM(BH256:BI256)</f>
        <v>0</v>
      </c>
      <c r="BR256" s="213" t="n">
        <v>11597</v>
      </c>
      <c r="BS256" s="213" t="n">
        <v>11703</v>
      </c>
      <c r="BT256" s="215" t="n">
        <v>2.01</v>
      </c>
    </row>
    <row r="257" customFormat="false" ht="13.8" hidden="false" customHeight="false" outlineLevel="0" collapsed="false">
      <c r="A257" s="190"/>
      <c r="B257" s="191" t="n">
        <v>43717</v>
      </c>
      <c r="C257" s="192" t="n">
        <v>94.9</v>
      </c>
      <c r="D257" s="219" t="n">
        <v>0.648</v>
      </c>
      <c r="E257" s="194" t="n">
        <v>86.6</v>
      </c>
      <c r="F257" s="195" t="n">
        <v>105</v>
      </c>
      <c r="G257" s="195" t="n">
        <v>86</v>
      </c>
      <c r="H257" s="195" t="n">
        <v>24</v>
      </c>
      <c r="I257" s="195" t="n">
        <v>0</v>
      </c>
      <c r="J257" s="195" t="n">
        <v>24</v>
      </c>
      <c r="K257" s="195" t="n">
        <v>0</v>
      </c>
      <c r="L257" s="197" t="n">
        <v>0</v>
      </c>
      <c r="M257" s="197" t="n">
        <v>0</v>
      </c>
      <c r="N257" s="197" t="n">
        <v>0</v>
      </c>
      <c r="O257" s="197" t="n">
        <v>0</v>
      </c>
      <c r="P257" s="197" t="n">
        <v>0</v>
      </c>
      <c r="Q257" s="197" t="n">
        <v>0</v>
      </c>
      <c r="R257" s="198" t="n">
        <v>3451</v>
      </c>
      <c r="S257" s="199" t="n">
        <v>2822</v>
      </c>
      <c r="T257" s="199" t="n">
        <v>2822</v>
      </c>
      <c r="U257" s="200" t="n">
        <v>2750</v>
      </c>
      <c r="V257" s="200" t="n">
        <v>2838</v>
      </c>
      <c r="W257" s="195" t="n">
        <v>39</v>
      </c>
      <c r="X257" s="195" t="n">
        <v>0</v>
      </c>
      <c r="Y257" s="195" t="n">
        <v>39</v>
      </c>
      <c r="Z257" s="195" t="n">
        <v>0</v>
      </c>
      <c r="AA257" s="195" t="n">
        <v>60</v>
      </c>
      <c r="AB257" s="195" t="n">
        <v>0</v>
      </c>
      <c r="AC257" s="195" t="n">
        <f aca="false">(V257-U257)+AZ257</f>
        <v>88</v>
      </c>
      <c r="AD257" s="201" t="n">
        <f aca="false">U257-T257</f>
        <v>-72</v>
      </c>
      <c r="AE257" s="195" t="n">
        <v>120</v>
      </c>
      <c r="AF257" s="202" t="n">
        <f aca="false">IF(AE257&gt;0, V257/(AE257*24),"no data")</f>
        <v>0.985416666666667</v>
      </c>
      <c r="AG257" s="203" t="n">
        <f aca="false">IF(R257&gt;0,R257/24,"no data")</f>
        <v>143.791666666667</v>
      </c>
      <c r="AH257" s="202" t="n">
        <f aca="false">IF(U257&gt;0,(U257/R257),"no data")</f>
        <v>0.796870472326862</v>
      </c>
      <c r="AI257" s="204" t="n">
        <f aca="false">(1440-((W257*X257)+(Y257*Z257)+(AA257*AB257))/(W257+Y257+AA257))/1440</f>
        <v>1</v>
      </c>
      <c r="AJ257" s="205" t="n">
        <f aca="false">IF(U257&gt;0,(1440-((X257*W257+AT257*AU257)+(Z257*Y257+AV257*AW257)+(AA257*AB257+AX257*AY257))/(W257+Y257+AA257))/1440,"no data")</f>
        <v>0.86231884057971</v>
      </c>
      <c r="AK257" s="91" t="n">
        <v>4.045</v>
      </c>
      <c r="AL257" s="96" t="n">
        <v>135.49</v>
      </c>
      <c r="AM257" s="194" t="n">
        <f aca="false">AK257*AL257</f>
        <v>548.05705</v>
      </c>
      <c r="AN257" s="206" t="n">
        <v>23.3633344</v>
      </c>
      <c r="AO257" s="207" t="n">
        <v>994.692462440611</v>
      </c>
      <c r="AP257" s="208" t="n">
        <f aca="false">AN257*AO257</f>
        <v>23239.3326251594</v>
      </c>
      <c r="AQ257" s="209" t="n">
        <f aca="false">IF(U257&gt;0,((((AK257*AL257)+(AN257*AO257))/(U257*1000))*1000000),"no data")</f>
        <v>8649.95988187616</v>
      </c>
      <c r="AR257" s="210" t="n">
        <f aca="false">S257/24</f>
        <v>117.583333333333</v>
      </c>
      <c r="AS257" s="34"/>
      <c r="AT257" s="195" t="n">
        <v>0</v>
      </c>
      <c r="AU257" s="195" t="n">
        <v>0</v>
      </c>
      <c r="AV257" s="195" t="n">
        <v>0</v>
      </c>
      <c r="AW257" s="195" t="n">
        <v>0</v>
      </c>
      <c r="AX257" s="195" t="n">
        <v>19</v>
      </c>
      <c r="AY257" s="195" t="n">
        <v>1440</v>
      </c>
      <c r="AZ257" s="195" t="n">
        <v>0</v>
      </c>
      <c r="BB257" s="213" t="n">
        <v>935</v>
      </c>
      <c r="BC257" s="213" t="n">
        <v>928</v>
      </c>
      <c r="BD257" s="213" t="n">
        <v>975</v>
      </c>
      <c r="BE257" s="221" t="n">
        <f aca="false">BC257-BB257</f>
        <v>-7</v>
      </c>
      <c r="BF257" s="215" t="n">
        <f aca="false">AQ257</f>
        <v>8649.95988187616</v>
      </c>
      <c r="BG257" s="215" t="n">
        <f aca="false">BD257/24</f>
        <v>40.625</v>
      </c>
      <c r="BH257" s="216" t="n">
        <v>0</v>
      </c>
      <c r="BI257" s="217" t="n">
        <v>0</v>
      </c>
      <c r="BJ257" s="213" t="n">
        <v>23.35</v>
      </c>
      <c r="BK257" s="213" t="n">
        <v>20.72</v>
      </c>
      <c r="BL257" s="213" t="n">
        <v>13.23</v>
      </c>
      <c r="BM257" s="213" t="n">
        <v>50.13</v>
      </c>
      <c r="BN257" s="218" t="n">
        <v>0.9344</v>
      </c>
      <c r="BO257" s="215" t="n">
        <v>87.7</v>
      </c>
      <c r="BP257" s="215" t="n">
        <v>86.26</v>
      </c>
      <c r="BQ257" s="215" t="n">
        <f aca="false">SUM(BH257:BI257)</f>
        <v>0</v>
      </c>
      <c r="BR257" s="213" t="n">
        <v>11719</v>
      </c>
      <c r="BS257" s="213" t="n">
        <v>11774</v>
      </c>
      <c r="BT257" s="215" t="n">
        <v>3.45</v>
      </c>
    </row>
    <row r="258" customFormat="false" ht="14.95" hidden="false" customHeight="true" outlineLevel="0" collapsed="false">
      <c r="A258" s="189" t="s">
        <v>121</v>
      </c>
      <c r="B258" s="55" t="n">
        <v>43718</v>
      </c>
      <c r="C258" s="56" t="n">
        <v>94.6</v>
      </c>
      <c r="D258" s="57" t="n">
        <v>0.636</v>
      </c>
      <c r="E258" s="58" t="n">
        <v>85.7</v>
      </c>
      <c r="F258" s="59" t="n">
        <v>104</v>
      </c>
      <c r="G258" s="59" t="n">
        <v>87</v>
      </c>
      <c r="H258" s="59" t="n">
        <v>24</v>
      </c>
      <c r="I258" s="59" t="n">
        <v>0</v>
      </c>
      <c r="J258" s="59" t="n">
        <v>24</v>
      </c>
      <c r="K258" s="59" t="n">
        <v>0</v>
      </c>
      <c r="L258" s="162" t="n">
        <v>0</v>
      </c>
      <c r="M258" s="162" t="n">
        <v>0</v>
      </c>
      <c r="N258" s="162" t="n">
        <v>0</v>
      </c>
      <c r="O258" s="162" t="n">
        <v>0</v>
      </c>
      <c r="P258" s="162" t="n">
        <v>0</v>
      </c>
      <c r="Q258" s="162" t="n">
        <v>0</v>
      </c>
      <c r="R258" s="137" t="n">
        <v>3453</v>
      </c>
      <c r="S258" s="62" t="n">
        <v>2826</v>
      </c>
      <c r="T258" s="62" t="n">
        <v>2826</v>
      </c>
      <c r="U258" s="63" t="n">
        <v>2756</v>
      </c>
      <c r="V258" s="63" t="n">
        <v>2840</v>
      </c>
      <c r="W258" s="59" t="n">
        <v>39</v>
      </c>
      <c r="X258" s="59" t="n">
        <v>0</v>
      </c>
      <c r="Y258" s="59" t="n">
        <v>39</v>
      </c>
      <c r="Z258" s="59" t="n">
        <v>0</v>
      </c>
      <c r="AA258" s="59" t="n">
        <v>60</v>
      </c>
      <c r="AB258" s="59" t="n">
        <v>0</v>
      </c>
      <c r="AC258" s="59" t="n">
        <f aca="false">(V258-U258)+AZ258</f>
        <v>84</v>
      </c>
      <c r="AD258" s="65" t="n">
        <f aca="false">U258-T258</f>
        <v>-70</v>
      </c>
      <c r="AE258" s="59" t="n">
        <v>121</v>
      </c>
      <c r="AF258" s="66" t="n">
        <f aca="false">IF(AE258&gt;0, V258/(AE258*24),"no data")</f>
        <v>0.977961432506887</v>
      </c>
      <c r="AG258" s="67" t="n">
        <f aca="false">IF(R258&gt;0,R258/24,"no data")</f>
        <v>143.875</v>
      </c>
      <c r="AH258" s="66" t="n">
        <f aca="false">IF(U258&gt;0,(U258/R258),"no data")</f>
        <v>0.798146539241239</v>
      </c>
      <c r="AI258" s="68" t="n">
        <f aca="false">(1440-((W258*X258)+(Y258*Z258)+(AA258*AB258))/(W258+Y258+AA258))/1440</f>
        <v>1</v>
      </c>
      <c r="AJ258" s="69" t="n">
        <f aca="false">IF(U258&gt;0,(1440-((X258*W258+AT258*AU258)+(Z258*Y258+AV258*AW258)+(AA258*AB258+AX258*AY258))/(W258+Y258+AA258))/1440,"no data")</f>
        <v>0.86231884057971</v>
      </c>
      <c r="AK258" s="91" t="n">
        <v>4.05</v>
      </c>
      <c r="AL258" s="96" t="n">
        <v>133.36</v>
      </c>
      <c r="AM258" s="58" t="n">
        <f aca="false">AK258*AL258</f>
        <v>540.108</v>
      </c>
      <c r="AN258" s="91" t="n">
        <v>23.372716</v>
      </c>
      <c r="AO258" s="166" t="n">
        <v>994.994009926408</v>
      </c>
      <c r="AP258" s="73" t="n">
        <f aca="false">AN258*AO258</f>
        <v>23255.7124157111</v>
      </c>
      <c r="AQ258" s="94" t="n">
        <f aca="false">IF(U258&gt;0,((((AK258*AL258)+(AN258*AO258))/(U258*1000))*1000000),"no data")</f>
        <v>8634.18737870505</v>
      </c>
      <c r="AR258" s="75" t="n">
        <f aca="false">S258/24</f>
        <v>117.75</v>
      </c>
      <c r="AS258" s="34"/>
      <c r="AT258" s="59" t="n">
        <v>0</v>
      </c>
      <c r="AU258" s="59" t="n">
        <v>0</v>
      </c>
      <c r="AV258" s="59" t="n">
        <v>0</v>
      </c>
      <c r="AW258" s="59" t="n">
        <v>0</v>
      </c>
      <c r="AX258" s="59" t="n">
        <v>19</v>
      </c>
      <c r="AY258" s="59" t="n">
        <v>1440</v>
      </c>
      <c r="AZ258" s="59" t="n">
        <v>0</v>
      </c>
      <c r="BB258" s="77" t="n">
        <v>939</v>
      </c>
      <c r="BC258" s="77" t="n">
        <v>925</v>
      </c>
      <c r="BD258" s="77" t="n">
        <v>976</v>
      </c>
      <c r="BE258" s="77" t="n">
        <f aca="false">BC258-BB258</f>
        <v>-14</v>
      </c>
      <c r="BF258" s="78" t="n">
        <f aca="false">AQ258</f>
        <v>8634.18737870505</v>
      </c>
      <c r="BG258" s="78" t="n">
        <f aca="false">BD258/24</f>
        <v>40.6666666666667</v>
      </c>
      <c r="BH258" s="140" t="n">
        <v>0</v>
      </c>
      <c r="BI258" s="100" t="n">
        <v>0</v>
      </c>
      <c r="BJ258" s="77" t="n">
        <v>23.35</v>
      </c>
      <c r="BK258" s="77" t="n">
        <v>20.6</v>
      </c>
      <c r="BL258" s="77" t="n">
        <v>12.63</v>
      </c>
      <c r="BM258" s="77" t="n">
        <v>50.12</v>
      </c>
      <c r="BN258" s="99" t="n">
        <v>0.9352</v>
      </c>
      <c r="BO258" s="78" t="n">
        <v>87.74</v>
      </c>
      <c r="BP258" s="78" t="n">
        <v>86.67</v>
      </c>
      <c r="BQ258" s="78" t="n">
        <f aca="false">SUM(BH258:BI258)</f>
        <v>0</v>
      </c>
      <c r="BR258" s="77" t="n">
        <v>11687</v>
      </c>
      <c r="BS258" s="77" t="n">
        <v>11711</v>
      </c>
      <c r="BT258" s="78" t="n">
        <v>5.65</v>
      </c>
    </row>
    <row r="259" customFormat="false" ht="13.8" hidden="false" customHeight="false" outlineLevel="0" collapsed="false">
      <c r="A259" s="189"/>
      <c r="B259" s="55" t="n">
        <v>43719</v>
      </c>
      <c r="C259" s="56" t="n">
        <v>93.43</v>
      </c>
      <c r="D259" s="57" t="n">
        <v>0.6515</v>
      </c>
      <c r="E259" s="58" t="n">
        <v>85.64</v>
      </c>
      <c r="F259" s="59" t="n">
        <v>102</v>
      </c>
      <c r="G259" s="59" t="n">
        <v>85</v>
      </c>
      <c r="H259" s="59" t="n">
        <v>24</v>
      </c>
      <c r="I259" s="59" t="n">
        <v>0</v>
      </c>
      <c r="J259" s="59" t="n">
        <v>24</v>
      </c>
      <c r="K259" s="59" t="n">
        <v>0</v>
      </c>
      <c r="L259" s="162" t="n">
        <v>0</v>
      </c>
      <c r="M259" s="162" t="n">
        <v>0</v>
      </c>
      <c r="N259" s="162" t="n">
        <v>0</v>
      </c>
      <c r="O259" s="162" t="n">
        <v>0</v>
      </c>
      <c r="P259" s="162" t="n">
        <v>0</v>
      </c>
      <c r="Q259" s="162" t="n">
        <v>0</v>
      </c>
      <c r="R259" s="137" t="n">
        <v>3458</v>
      </c>
      <c r="S259" s="62" t="n">
        <v>2838</v>
      </c>
      <c r="T259" s="62" t="n">
        <v>2838</v>
      </c>
      <c r="U259" s="63" t="n">
        <v>2759</v>
      </c>
      <c r="V259" s="63" t="n">
        <v>2842</v>
      </c>
      <c r="W259" s="59" t="n">
        <v>39</v>
      </c>
      <c r="X259" s="59" t="n">
        <v>0</v>
      </c>
      <c r="Y259" s="59" t="n">
        <v>38</v>
      </c>
      <c r="Z259" s="59" t="n">
        <v>0</v>
      </c>
      <c r="AA259" s="59" t="n">
        <v>60</v>
      </c>
      <c r="AB259" s="59" t="n">
        <v>0</v>
      </c>
      <c r="AC259" s="59" t="n">
        <f aca="false">(V259-U259)+AZ259</f>
        <v>83</v>
      </c>
      <c r="AD259" s="65" t="n">
        <f aca="false">U259-T259</f>
        <v>-79</v>
      </c>
      <c r="AE259" s="59" t="n">
        <v>121</v>
      </c>
      <c r="AF259" s="66" t="n">
        <f aca="false">IF(AE259&gt;0, V259/(AE259*24),"no data")</f>
        <v>0.978650137741047</v>
      </c>
      <c r="AG259" s="67" t="n">
        <f aca="false">IF(R259&gt;0,R259/24,"no data")</f>
        <v>144.083333333333</v>
      </c>
      <c r="AH259" s="66" t="n">
        <f aca="false">IF(U259&gt;0,(U259/R259),"no data")</f>
        <v>0.79786003470214</v>
      </c>
      <c r="AI259" s="68" t="n">
        <f aca="false">(1440-((W259*X259)+(Y259*Z259)+(AA259*AB259))/(W259+Y259+AA259))/1440</f>
        <v>1</v>
      </c>
      <c r="AJ259" s="69" t="n">
        <f aca="false">IF(U259&gt;0,(1440-((X259*W259+AT259*AU259)+(Z259*Y259+AV259*AW259)+(AA259*AB259+AX259*AY259))/(W259+Y259+AA259))/1440,"no data")</f>
        <v>0.861313868613139</v>
      </c>
      <c r="AK259" s="91" t="n">
        <v>4.129</v>
      </c>
      <c r="AL259" s="96" t="n">
        <v>138.06</v>
      </c>
      <c r="AM259" s="58" t="n">
        <f aca="false">AK259*AL259</f>
        <v>570.04974</v>
      </c>
      <c r="AN259" s="91" t="n">
        <v>23.3146226</v>
      </c>
      <c r="AO259" s="166" t="n">
        <v>998.799004889766</v>
      </c>
      <c r="AP259" s="73" t="n">
        <f aca="false">AN259*AO259</f>
        <v>23286.6218522604</v>
      </c>
      <c r="AQ259" s="94" t="n">
        <f aca="false">IF(U259&gt;0,((((AK259*AL259)+(AN259*AO259))/(U259*1000))*1000000),"no data")</f>
        <v>8646.85450969933</v>
      </c>
      <c r="AR259" s="75" t="n">
        <f aca="false">S259/24</f>
        <v>118.25</v>
      </c>
      <c r="AS259" s="34"/>
      <c r="AT259" s="59" t="n">
        <v>0</v>
      </c>
      <c r="AU259" s="59" t="n">
        <v>0</v>
      </c>
      <c r="AV259" s="59" t="n">
        <v>0</v>
      </c>
      <c r="AW259" s="59" t="n">
        <v>0</v>
      </c>
      <c r="AX259" s="59" t="n">
        <v>19</v>
      </c>
      <c r="AY259" s="59" t="n">
        <v>1440</v>
      </c>
      <c r="AZ259" s="59" t="n">
        <v>0</v>
      </c>
      <c r="BB259" s="77" t="n">
        <v>939</v>
      </c>
      <c r="BC259" s="77" t="n">
        <v>927</v>
      </c>
      <c r="BD259" s="77" t="n">
        <v>976</v>
      </c>
      <c r="BE259" s="77" t="n">
        <f aca="false">BC259-BB259</f>
        <v>-12</v>
      </c>
      <c r="BF259" s="78" t="n">
        <f aca="false">AQ259</f>
        <v>8646.85450969933</v>
      </c>
      <c r="BG259" s="78" t="n">
        <f aca="false">BD259/24</f>
        <v>40.6666666666667</v>
      </c>
      <c r="BH259" s="140" t="n">
        <v>0</v>
      </c>
      <c r="BI259" s="100" t="n">
        <v>0</v>
      </c>
      <c r="BJ259" s="77" t="n">
        <v>23.24</v>
      </c>
      <c r="BK259" s="77" t="n">
        <v>20.3</v>
      </c>
      <c r="BL259" s="77" t="n">
        <v>12.4</v>
      </c>
      <c r="BM259" s="77" t="n">
        <v>50.1</v>
      </c>
      <c r="BN259" s="99" t="n">
        <v>0.9333</v>
      </c>
      <c r="BO259" s="78" t="n">
        <v>87.53</v>
      </c>
      <c r="BP259" s="78" t="n">
        <v>86.74</v>
      </c>
      <c r="BQ259" s="78" t="n">
        <f aca="false">SUM(BH259:BI259)</f>
        <v>0</v>
      </c>
      <c r="BR259" s="77" t="n">
        <v>11617</v>
      </c>
      <c r="BS259" s="77" t="n">
        <v>11553</v>
      </c>
      <c r="BT259" s="78" t="n">
        <v>0</v>
      </c>
    </row>
    <row r="260" customFormat="false" ht="13.8" hidden="false" customHeight="false" outlineLevel="0" collapsed="false">
      <c r="A260" s="189"/>
      <c r="B260" s="55" t="n">
        <v>43720</v>
      </c>
      <c r="C260" s="56" t="n">
        <v>93.3</v>
      </c>
      <c r="D260" s="57" t="n">
        <v>0.662</v>
      </c>
      <c r="E260" s="58" t="n">
        <v>86</v>
      </c>
      <c r="F260" s="59" t="n">
        <v>102</v>
      </c>
      <c r="G260" s="59" t="n">
        <v>85</v>
      </c>
      <c r="H260" s="59" t="n">
        <v>24</v>
      </c>
      <c r="I260" s="59" t="n">
        <v>0</v>
      </c>
      <c r="J260" s="59" t="n">
        <v>24</v>
      </c>
      <c r="K260" s="59" t="n">
        <v>0</v>
      </c>
      <c r="L260" s="61" t="n">
        <v>0</v>
      </c>
      <c r="M260" s="61" t="n">
        <v>0</v>
      </c>
      <c r="N260" s="61" t="n">
        <v>0</v>
      </c>
      <c r="O260" s="61" t="n">
        <v>0</v>
      </c>
      <c r="P260" s="61" t="n">
        <v>0</v>
      </c>
      <c r="Q260" s="61" t="n">
        <v>0</v>
      </c>
      <c r="R260" s="137" t="n">
        <v>3465</v>
      </c>
      <c r="S260" s="62" t="n">
        <v>2841</v>
      </c>
      <c r="T260" s="62" t="n">
        <v>2841</v>
      </c>
      <c r="U260" s="141" t="n">
        <v>2765</v>
      </c>
      <c r="V260" s="63" t="n">
        <v>2852</v>
      </c>
      <c r="W260" s="59" t="n">
        <v>39</v>
      </c>
      <c r="X260" s="59" t="n">
        <v>0</v>
      </c>
      <c r="Y260" s="59" t="n">
        <v>39</v>
      </c>
      <c r="Z260" s="59" t="n">
        <v>0</v>
      </c>
      <c r="AA260" s="59" t="n">
        <v>60</v>
      </c>
      <c r="AB260" s="59" t="n">
        <v>0</v>
      </c>
      <c r="AC260" s="59" t="n">
        <f aca="false">(V260-U260)+AZ260</f>
        <v>87</v>
      </c>
      <c r="AD260" s="65" t="n">
        <f aca="false">U260-T260</f>
        <v>-76</v>
      </c>
      <c r="AE260" s="59" t="n">
        <v>124</v>
      </c>
      <c r="AF260" s="66" t="n">
        <f aca="false">IF(AE260&gt;0, V260/(AE260*24),"no data")</f>
        <v>0.958333333333333</v>
      </c>
      <c r="AG260" s="67" t="n">
        <f aca="false">IF(R260&gt;0,R260/24,"no data")</f>
        <v>144.375</v>
      </c>
      <c r="AH260" s="66" t="n">
        <f aca="false">IF(U260&gt;0,(U260/R260),"no data")</f>
        <v>0.797979797979798</v>
      </c>
      <c r="AI260" s="68" t="n">
        <f aca="false">(1440-((W260*X260)+(Y260*Z260)+(AA260*AB260))/(W260+Y260+AA260))/1440</f>
        <v>1</v>
      </c>
      <c r="AJ260" s="69" t="n">
        <f aca="false">IF(U260&gt;0,(1440-((X260*W260+AT260*AU260)+(Z260*Y260+AV260*AW260)+(AA260*AB260+AX260*AY260))/(W260+Y260+AA260))/1440,"no data")</f>
        <v>0.86231884057971</v>
      </c>
      <c r="AK260" s="91" t="n">
        <v>4.1</v>
      </c>
      <c r="AL260" s="96" t="n">
        <v>137.51</v>
      </c>
      <c r="AM260" s="58" t="n">
        <f aca="false">AK260*AL260</f>
        <v>563.791</v>
      </c>
      <c r="AN260" s="91" t="n">
        <v>23.2966696</v>
      </c>
      <c r="AO260" s="166" t="n">
        <v>1006.26717032967</v>
      </c>
      <c r="AP260" s="73" t="n">
        <f aca="false">AN260*AO260</f>
        <v>23442.6737964973</v>
      </c>
      <c r="AQ260" s="94" t="n">
        <f aca="false">IF(U260&gt;0,((((AK260*AL260)+(AN260*AO260))/(U260*1000))*1000000),"no data")</f>
        <v>8682.26574918526</v>
      </c>
      <c r="AR260" s="75" t="n">
        <f aca="false">S260/24</f>
        <v>118.375</v>
      </c>
      <c r="AS260" s="34"/>
      <c r="AT260" s="59" t="n">
        <v>0</v>
      </c>
      <c r="AU260" s="76" t="n">
        <v>0</v>
      </c>
      <c r="AV260" s="76" t="n">
        <v>0</v>
      </c>
      <c r="AW260" s="59" t="n">
        <v>0</v>
      </c>
      <c r="AX260" s="76" t="n">
        <v>19</v>
      </c>
      <c r="AY260" s="59" t="n">
        <v>1440</v>
      </c>
      <c r="AZ260" s="59" t="n">
        <v>0</v>
      </c>
      <c r="BB260" s="77" t="n">
        <v>939</v>
      </c>
      <c r="BC260" s="77" t="n">
        <v>926</v>
      </c>
      <c r="BD260" s="77" t="n">
        <v>987</v>
      </c>
      <c r="BE260" s="77" t="n">
        <f aca="false">BC260-BB260</f>
        <v>-13</v>
      </c>
      <c r="BF260" s="77" t="n">
        <f aca="false">AQ260</f>
        <v>8682.26574918526</v>
      </c>
      <c r="BG260" s="78" t="n">
        <f aca="false">BD260/24</f>
        <v>41.125</v>
      </c>
      <c r="BH260" s="79" t="n">
        <v>0.095</v>
      </c>
      <c r="BI260" s="80" t="n">
        <v>0</v>
      </c>
      <c r="BJ260" s="81" t="n">
        <v>23.21</v>
      </c>
      <c r="BK260" s="81" t="n">
        <v>20.3</v>
      </c>
      <c r="BL260" s="81" t="n">
        <v>11.95</v>
      </c>
      <c r="BM260" s="81" t="n">
        <v>50.12</v>
      </c>
      <c r="BN260" s="83" t="n">
        <v>0.9336</v>
      </c>
      <c r="BO260" s="78" t="n">
        <v>87.61</v>
      </c>
      <c r="BP260" s="78" t="n">
        <v>86.89</v>
      </c>
      <c r="BQ260" s="78" t="n">
        <f aca="false">SUM(BH260:BI260)</f>
        <v>0.095</v>
      </c>
      <c r="BR260" s="77" t="n">
        <v>11586</v>
      </c>
      <c r="BS260" s="77" t="n">
        <v>11508</v>
      </c>
      <c r="BT260" s="78" t="n">
        <v>5.5</v>
      </c>
    </row>
    <row r="261" customFormat="false" ht="13.8" hidden="false" customHeight="false" outlineLevel="0" collapsed="false">
      <c r="A261" s="189"/>
      <c r="B261" s="55" t="n">
        <v>43721</v>
      </c>
      <c r="C261" s="56" t="n">
        <v>92.8</v>
      </c>
      <c r="D261" s="57" t="n">
        <v>0.657</v>
      </c>
      <c r="E261" s="58" t="n">
        <v>84.9</v>
      </c>
      <c r="F261" s="59" t="n">
        <v>104</v>
      </c>
      <c r="G261" s="59" t="n">
        <v>84</v>
      </c>
      <c r="H261" s="59" t="n">
        <v>24</v>
      </c>
      <c r="I261" s="59" t="n">
        <v>0</v>
      </c>
      <c r="J261" s="59" t="n">
        <v>24</v>
      </c>
      <c r="K261" s="59" t="n">
        <v>0</v>
      </c>
      <c r="L261" s="61" t="n">
        <v>0</v>
      </c>
      <c r="M261" s="61" t="n">
        <v>0</v>
      </c>
      <c r="N261" s="61" t="n">
        <v>0</v>
      </c>
      <c r="O261" s="61" t="n">
        <v>0</v>
      </c>
      <c r="P261" s="61" t="n">
        <v>0</v>
      </c>
      <c r="Q261" s="61" t="n">
        <v>0</v>
      </c>
      <c r="R261" s="143" t="n">
        <v>3467</v>
      </c>
      <c r="S261" s="62" t="n">
        <v>2845</v>
      </c>
      <c r="T261" s="62" t="n">
        <v>2845</v>
      </c>
      <c r="U261" s="138" t="n">
        <v>2775</v>
      </c>
      <c r="V261" s="63" t="n">
        <v>2862</v>
      </c>
      <c r="W261" s="59" t="n">
        <v>39</v>
      </c>
      <c r="X261" s="59" t="n">
        <v>0</v>
      </c>
      <c r="Y261" s="59" t="n">
        <v>39</v>
      </c>
      <c r="Z261" s="59" t="n">
        <v>0</v>
      </c>
      <c r="AA261" s="59" t="n">
        <v>60</v>
      </c>
      <c r="AB261" s="59" t="n">
        <v>0</v>
      </c>
      <c r="AC261" s="59" t="n">
        <f aca="false">(V261-U261)+AZ261</f>
        <v>87</v>
      </c>
      <c r="AD261" s="65" t="n">
        <f aca="false">U261-T261</f>
        <v>-70</v>
      </c>
      <c r="AE261" s="59" t="n">
        <v>121</v>
      </c>
      <c r="AF261" s="66" t="n">
        <f aca="false">IF(AE261&gt;0, V261/(AE261*24),"no data")</f>
        <v>0.985537190082645</v>
      </c>
      <c r="AG261" s="67" t="n">
        <f aca="false">IF(R261&gt;0,R261/24,"no data")</f>
        <v>144.458333333333</v>
      </c>
      <c r="AH261" s="66" t="n">
        <f aca="false">IF(U261&gt;0,(U261/R261),"no data")</f>
        <v>0.800403807326219</v>
      </c>
      <c r="AI261" s="68" t="n">
        <f aca="false">(1440-((W261*X261)+(Y261*Z261)+(AA261*AB261))/(W261+Y261+AA261))/1440</f>
        <v>1</v>
      </c>
      <c r="AJ261" s="69" t="n">
        <f aca="false">IF(U261&gt;0,(1440-((X261*W261+AT261*AU261)+(Z261*Y261+AV261*AW261)+(AA261*AB261+AX261*AY261))/(W261+Y261+AA261))/1440,"no data")</f>
        <v>0.86231884057971</v>
      </c>
      <c r="AK261" s="91" t="n">
        <v>4.091</v>
      </c>
      <c r="AL261" s="96" t="n">
        <v>138.58</v>
      </c>
      <c r="AM261" s="58" t="n">
        <f aca="false">AK261*AL261</f>
        <v>566.93078</v>
      </c>
      <c r="AN261" s="91" t="n">
        <v>23.372987</v>
      </c>
      <c r="AO261" s="166" t="n">
        <v>1001.66866335786</v>
      </c>
      <c r="AP261" s="73" t="n">
        <f aca="false">AN261*AO261</f>
        <v>23411.9886469707</v>
      </c>
      <c r="AQ261" s="94" t="n">
        <f aca="false">IF(U261&gt;0,((((AK261*AL261)+(AN261*AO261))/(U261*1000))*1000000),"no data")</f>
        <v>8641.05204575522</v>
      </c>
      <c r="AR261" s="75" t="n">
        <f aca="false">S261/24</f>
        <v>118.541666666667</v>
      </c>
      <c r="AS261" s="34"/>
      <c r="AT261" s="59" t="n">
        <v>0</v>
      </c>
      <c r="AU261" s="76" t="n">
        <v>0</v>
      </c>
      <c r="AV261" s="76" t="n">
        <v>0</v>
      </c>
      <c r="AW261" s="59" t="n">
        <v>0</v>
      </c>
      <c r="AX261" s="76" t="n">
        <v>19</v>
      </c>
      <c r="AY261" s="59" t="n">
        <v>1440</v>
      </c>
      <c r="AZ261" s="59" t="n">
        <v>0</v>
      </c>
      <c r="BB261" s="77" t="n">
        <v>944</v>
      </c>
      <c r="BC261" s="77" t="n">
        <v>935</v>
      </c>
      <c r="BD261" s="77" t="n">
        <v>983</v>
      </c>
      <c r="BE261" s="77" t="n">
        <f aca="false">BC261-BB261</f>
        <v>-9</v>
      </c>
      <c r="BF261" s="77" t="n">
        <f aca="false">AQ261</f>
        <v>8641.05204575522</v>
      </c>
      <c r="BG261" s="78" t="n">
        <f aca="false">BD261/24</f>
        <v>40.9583333333333</v>
      </c>
      <c r="BH261" s="79" t="n">
        <v>0</v>
      </c>
      <c r="BI261" s="80" t="n">
        <v>0</v>
      </c>
      <c r="BJ261" s="82" t="n">
        <v>23.36</v>
      </c>
      <c r="BK261" s="82" t="n">
        <v>20.47</v>
      </c>
      <c r="BL261" s="82" t="n">
        <v>12.13</v>
      </c>
      <c r="BM261" s="81" t="n">
        <v>50.13</v>
      </c>
      <c r="BN261" s="83" t="n">
        <v>0.9332</v>
      </c>
      <c r="BO261" s="78" t="n">
        <v>87.57</v>
      </c>
      <c r="BP261" s="78" t="n">
        <v>86.99</v>
      </c>
      <c r="BQ261" s="78" t="n">
        <f aca="false">SUM(BH261:BI261)</f>
        <v>0</v>
      </c>
      <c r="BR261" s="77" t="n">
        <v>11617</v>
      </c>
      <c r="BS261" s="77" t="n">
        <v>11501</v>
      </c>
      <c r="BT261" s="78" t="n">
        <v>0.25</v>
      </c>
    </row>
    <row r="262" customFormat="false" ht="13.8" hidden="false" customHeight="false" outlineLevel="0" collapsed="false">
      <c r="A262" s="189"/>
      <c r="B262" s="55" t="n">
        <v>43722</v>
      </c>
      <c r="C262" s="56" t="n">
        <v>91.8</v>
      </c>
      <c r="D262" s="57" t="n">
        <v>0.635</v>
      </c>
      <c r="E262" s="58" t="n">
        <v>82.8</v>
      </c>
      <c r="F262" s="60" t="n">
        <v>102</v>
      </c>
      <c r="G262" s="60" t="n">
        <v>82</v>
      </c>
      <c r="H262" s="60" t="n">
        <v>24</v>
      </c>
      <c r="I262" s="60" t="n">
        <v>0</v>
      </c>
      <c r="J262" s="60" t="n">
        <v>24</v>
      </c>
      <c r="K262" s="60" t="n">
        <v>0</v>
      </c>
      <c r="L262" s="60" t="n">
        <v>0</v>
      </c>
      <c r="M262" s="60" t="n">
        <v>0</v>
      </c>
      <c r="N262" s="60" t="n">
        <v>0</v>
      </c>
      <c r="O262" s="60" t="n">
        <v>0</v>
      </c>
      <c r="P262" s="60" t="n">
        <v>0</v>
      </c>
      <c r="Q262" s="60" t="n">
        <v>0</v>
      </c>
      <c r="R262" s="143" t="n">
        <v>3477</v>
      </c>
      <c r="S262" s="62" t="n">
        <v>2865</v>
      </c>
      <c r="T262" s="65" t="n">
        <v>2865</v>
      </c>
      <c r="U262" s="144" t="n">
        <v>2805</v>
      </c>
      <c r="V262" s="144" t="n">
        <v>2892</v>
      </c>
      <c r="W262" s="60" t="n">
        <v>40</v>
      </c>
      <c r="X262" s="60" t="n">
        <v>0</v>
      </c>
      <c r="Y262" s="60" t="n">
        <v>40</v>
      </c>
      <c r="Z262" s="60" t="n">
        <v>0</v>
      </c>
      <c r="AA262" s="60" t="n">
        <v>60</v>
      </c>
      <c r="AB262" s="60" t="n">
        <v>0</v>
      </c>
      <c r="AC262" s="59" t="n">
        <f aca="false">(V262-U262)+AZ262</f>
        <v>87</v>
      </c>
      <c r="AD262" s="65" t="n">
        <f aca="false">U262-T262</f>
        <v>-60</v>
      </c>
      <c r="AE262" s="60" t="n">
        <v>123</v>
      </c>
      <c r="AF262" s="66" t="n">
        <f aca="false">IF(AE262&gt;0, V262/(AE262*24),"no data")</f>
        <v>0.979674796747967</v>
      </c>
      <c r="AG262" s="67" t="n">
        <f aca="false">IF(R262&gt;0,R262/24,"no data")</f>
        <v>144.875</v>
      </c>
      <c r="AH262" s="66" t="n">
        <f aca="false">IF(U262&gt;0,(U262/R262),"no data")</f>
        <v>0.806729939603106</v>
      </c>
      <c r="AI262" s="68" t="n">
        <f aca="false">(1440-((W262*X262)+(Y262*Z262)+(AA262*AB262))/(W262+Y262+AA262))/1440</f>
        <v>1</v>
      </c>
      <c r="AJ262" s="69" t="n">
        <f aca="false">IF(U262&gt;0,(1440-((X262*W262+AT262*AU262)+(Z262*Y262+AV262*AW262)+(AA262*AB262+AX262*AY262))/(W262+Y262+AA262))/1440,"no data")</f>
        <v>0.864285714285714</v>
      </c>
      <c r="AK262" s="91" t="n">
        <v>4.108</v>
      </c>
      <c r="AL262" s="96" t="n">
        <v>137.08</v>
      </c>
      <c r="AM262" s="58" t="n">
        <f aca="false">AK262*AL262</f>
        <v>563.12464</v>
      </c>
      <c r="AN262" s="91" t="n">
        <v>23.571113</v>
      </c>
      <c r="AO262" s="166" t="n">
        <v>1001.35760044122</v>
      </c>
      <c r="AP262" s="73" t="n">
        <f aca="false">AN262*AO262</f>
        <v>23603.1131534088</v>
      </c>
      <c r="AQ262" s="94" t="n">
        <f aca="false">IF(U262&gt;0,((((AK262*AL262)+(AN262*AO262))/(U262*1000))*1000000),"no data")</f>
        <v>8615.41454310476</v>
      </c>
      <c r="AR262" s="75" t="n">
        <f aca="false">S262/24</f>
        <v>119.375</v>
      </c>
      <c r="AS262" s="34"/>
      <c r="AT262" s="60" t="n">
        <v>0</v>
      </c>
      <c r="AU262" s="60" t="n">
        <v>0</v>
      </c>
      <c r="AV262" s="60" t="n">
        <v>0</v>
      </c>
      <c r="AW262" s="60" t="n">
        <v>0</v>
      </c>
      <c r="AX262" s="60" t="n">
        <v>19</v>
      </c>
      <c r="AY262" s="60" t="n">
        <v>1440</v>
      </c>
      <c r="AZ262" s="60" t="n">
        <v>0</v>
      </c>
      <c r="BB262" s="77" t="n">
        <v>956</v>
      </c>
      <c r="BC262" s="77" t="n">
        <v>944</v>
      </c>
      <c r="BD262" s="77" t="n">
        <v>992</v>
      </c>
      <c r="BE262" s="77" t="n">
        <f aca="false">BC262-BB262</f>
        <v>-12</v>
      </c>
      <c r="BF262" s="77" t="n">
        <f aca="false">AQ262</f>
        <v>8615.41454310476</v>
      </c>
      <c r="BG262" s="78" t="n">
        <f aca="false">BD262/24</f>
        <v>41.3333333333333</v>
      </c>
      <c r="BH262" s="145" t="n">
        <v>0</v>
      </c>
      <c r="BI262" s="145" t="n">
        <v>0</v>
      </c>
      <c r="BJ262" s="146" t="n">
        <v>23.58</v>
      </c>
      <c r="BK262" s="146" t="n">
        <v>20.57</v>
      </c>
      <c r="BL262" s="146" t="n">
        <v>12.07</v>
      </c>
      <c r="BM262" s="147" t="n">
        <v>50.11</v>
      </c>
      <c r="BN262" s="148" t="n">
        <v>0.9338</v>
      </c>
      <c r="BO262" s="78" t="n">
        <v>87.74</v>
      </c>
      <c r="BP262" s="78" t="n">
        <v>86.92</v>
      </c>
      <c r="BQ262" s="78" t="n">
        <f aca="false">SUM(BH262:BI262)</f>
        <v>0</v>
      </c>
      <c r="BR262" s="97" t="n">
        <v>11583</v>
      </c>
      <c r="BS262" s="97" t="n">
        <v>11457</v>
      </c>
      <c r="BT262" s="147" t="n">
        <v>5.37</v>
      </c>
    </row>
    <row r="263" customFormat="false" ht="13.8" hidden="false" customHeight="false" outlineLevel="0" collapsed="false">
      <c r="A263" s="189"/>
      <c r="B263" s="55" t="n">
        <v>43723</v>
      </c>
      <c r="C263" s="56" t="n">
        <v>92.4</v>
      </c>
      <c r="D263" s="57" t="n">
        <v>0.665</v>
      </c>
      <c r="E263" s="58" t="n">
        <v>84.8</v>
      </c>
      <c r="F263" s="149" t="n">
        <v>104</v>
      </c>
      <c r="G263" s="149" t="n">
        <v>84</v>
      </c>
      <c r="H263" s="60" t="n">
        <v>24</v>
      </c>
      <c r="I263" s="60" t="n">
        <v>0</v>
      </c>
      <c r="J263" s="60" t="n">
        <v>24</v>
      </c>
      <c r="K263" s="60" t="n">
        <v>0</v>
      </c>
      <c r="L263" s="60" t="n">
        <v>0</v>
      </c>
      <c r="M263" s="60" t="n">
        <v>0</v>
      </c>
      <c r="N263" s="60" t="n">
        <v>0</v>
      </c>
      <c r="O263" s="60" t="n">
        <v>0</v>
      </c>
      <c r="P263" s="60" t="n">
        <v>0</v>
      </c>
      <c r="Q263" s="60" t="n">
        <v>0</v>
      </c>
      <c r="R263" s="143" t="n">
        <v>3473</v>
      </c>
      <c r="S263" s="62" t="n">
        <v>2842</v>
      </c>
      <c r="T263" s="65" t="n">
        <v>2842</v>
      </c>
      <c r="U263" s="144" t="n">
        <v>2775</v>
      </c>
      <c r="V263" s="144" t="n">
        <v>2858</v>
      </c>
      <c r="W263" s="60" t="n">
        <v>39</v>
      </c>
      <c r="X263" s="60" t="n">
        <v>0</v>
      </c>
      <c r="Y263" s="60" t="n">
        <v>39</v>
      </c>
      <c r="Z263" s="60" t="n">
        <v>0</v>
      </c>
      <c r="AA263" s="60" t="n">
        <v>60</v>
      </c>
      <c r="AB263" s="60" t="n">
        <v>0</v>
      </c>
      <c r="AC263" s="59" t="n">
        <f aca="false">(V263-U263)+AZ263</f>
        <v>83</v>
      </c>
      <c r="AD263" s="65" t="n">
        <f aca="false">U263-T263</f>
        <v>-67</v>
      </c>
      <c r="AE263" s="60" t="n">
        <v>121</v>
      </c>
      <c r="AF263" s="66" t="n">
        <f aca="false">IF(AE263&gt;0, V263/(AE263*24),"no data")</f>
        <v>0.984159779614325</v>
      </c>
      <c r="AG263" s="67" t="n">
        <f aca="false">IF(R263&gt;0,R263/24,"no data")</f>
        <v>144.708333333333</v>
      </c>
      <c r="AH263" s="66" t="n">
        <f aca="false">IF(U263&gt;0,(U263/R263),"no data")</f>
        <v>0.799021019291679</v>
      </c>
      <c r="AI263" s="68" t="n">
        <f aca="false">(1440-((W263*X263)+(Y263*Z263)+(AA263*AB263))/(W263+Y263+AA263))/1440</f>
        <v>1</v>
      </c>
      <c r="AJ263" s="69" t="n">
        <f aca="false">IF(U263&gt;0,(1440-((X263*W263+AT263*AU263)+(Z263*Y263+AV263*AW263)+(AA263*AB263+AX263*AY263))/(W263+Y263+AA263))/1440,"no data")</f>
        <v>0.86231884057971</v>
      </c>
      <c r="AK263" s="91" t="n">
        <v>4.029</v>
      </c>
      <c r="AL263" s="96" t="n">
        <v>142.13</v>
      </c>
      <c r="AM263" s="58" t="n">
        <f aca="false">AK263*AL263</f>
        <v>572.64177</v>
      </c>
      <c r="AN263" s="91" t="n">
        <v>23.3700845</v>
      </c>
      <c r="AO263" s="166" t="n">
        <v>1002.43902439024</v>
      </c>
      <c r="AP263" s="73" t="n">
        <f aca="false">AN263*AO263</f>
        <v>23427.0847060976</v>
      </c>
      <c r="AQ263" s="94" t="n">
        <f aca="false">IF(U263&gt;0,((((AK263*AL263)+(AN263*AO263))/(U263*1000))*1000000),"no data")</f>
        <v>8648.5500814766</v>
      </c>
      <c r="AR263" s="75" t="n">
        <f aca="false">S263/24</f>
        <v>118.416666666667</v>
      </c>
      <c r="AS263" s="34"/>
      <c r="AT263" s="60" t="n">
        <v>0</v>
      </c>
      <c r="AU263" s="60" t="n">
        <v>0</v>
      </c>
      <c r="AV263" s="60" t="n">
        <v>0</v>
      </c>
      <c r="AW263" s="60" t="n">
        <v>0</v>
      </c>
      <c r="AX263" s="60" t="n">
        <v>19</v>
      </c>
      <c r="AY263" s="60" t="n">
        <v>1440</v>
      </c>
      <c r="AZ263" s="60" t="n">
        <v>0</v>
      </c>
      <c r="BB263" s="77" t="n">
        <v>944</v>
      </c>
      <c r="BC263" s="77" t="n">
        <v>930</v>
      </c>
      <c r="BD263" s="77" t="n">
        <v>984</v>
      </c>
      <c r="BE263" s="77" t="n">
        <f aca="false">BC263-BB263</f>
        <v>-14</v>
      </c>
      <c r="BF263" s="77" t="n">
        <f aca="false">AQ263</f>
        <v>8648.5500814766</v>
      </c>
      <c r="BG263" s="139" t="n">
        <f aca="false">BD263/24</f>
        <v>41</v>
      </c>
      <c r="BH263" s="145" t="n">
        <v>0</v>
      </c>
      <c r="BI263" s="80" t="n">
        <v>0</v>
      </c>
      <c r="BJ263" s="146" t="n">
        <v>23.37</v>
      </c>
      <c r="BK263" s="146" t="n">
        <v>20.42</v>
      </c>
      <c r="BL263" s="146" t="n">
        <v>12.02</v>
      </c>
      <c r="BM263" s="147" t="n">
        <v>50.08</v>
      </c>
      <c r="BN263" s="148" t="n">
        <v>0.9322</v>
      </c>
      <c r="BO263" s="78" t="n">
        <v>87.83</v>
      </c>
      <c r="BP263" s="78" t="n">
        <v>87</v>
      </c>
      <c r="BQ263" s="78" t="n">
        <f aca="false">SUM(BH263:BI263)</f>
        <v>0</v>
      </c>
      <c r="BR263" s="97" t="n">
        <v>11599</v>
      </c>
      <c r="BS263" s="97" t="n">
        <v>11508</v>
      </c>
      <c r="BT263" s="147" t="n">
        <v>5.5</v>
      </c>
    </row>
    <row r="264" customFormat="false" ht="13.8" hidden="false" customHeight="false" outlineLevel="0" collapsed="false">
      <c r="A264" s="189"/>
      <c r="B264" s="55" t="n">
        <v>43724</v>
      </c>
      <c r="C264" s="56" t="n">
        <v>93.2</v>
      </c>
      <c r="D264" s="57" t="n">
        <v>0.635</v>
      </c>
      <c r="E264" s="58" t="n">
        <v>84</v>
      </c>
      <c r="F264" s="60" t="n">
        <v>102</v>
      </c>
      <c r="G264" s="60" t="n">
        <v>83</v>
      </c>
      <c r="H264" s="59" t="n">
        <v>24</v>
      </c>
      <c r="I264" s="59" t="n">
        <v>0</v>
      </c>
      <c r="J264" s="59" t="n">
        <v>24</v>
      </c>
      <c r="K264" s="59" t="n">
        <v>0</v>
      </c>
      <c r="L264" s="61" t="n">
        <v>0</v>
      </c>
      <c r="M264" s="61" t="n">
        <v>0</v>
      </c>
      <c r="N264" s="61" t="n">
        <v>0</v>
      </c>
      <c r="O264" s="61" t="n">
        <v>0</v>
      </c>
      <c r="P264" s="61" t="n">
        <v>0</v>
      </c>
      <c r="Q264" s="61" t="n">
        <v>0</v>
      </c>
      <c r="R264" s="143" t="n">
        <v>3469</v>
      </c>
      <c r="S264" s="62" t="n">
        <v>2849</v>
      </c>
      <c r="T264" s="150" t="n">
        <v>2849</v>
      </c>
      <c r="U264" s="63" t="n">
        <v>2785</v>
      </c>
      <c r="V264" s="63" t="n">
        <v>2870</v>
      </c>
      <c r="W264" s="59" t="n">
        <v>40</v>
      </c>
      <c r="X264" s="60" t="n">
        <v>0</v>
      </c>
      <c r="Y264" s="60" t="n">
        <v>39</v>
      </c>
      <c r="Z264" s="60" t="n">
        <v>0</v>
      </c>
      <c r="AA264" s="60" t="n">
        <v>60</v>
      </c>
      <c r="AB264" s="60" t="n">
        <v>0</v>
      </c>
      <c r="AC264" s="59" t="n">
        <f aca="false">(V264-U264)+AZ264</f>
        <v>85</v>
      </c>
      <c r="AD264" s="65" t="n">
        <f aca="false">U264-T264</f>
        <v>-64</v>
      </c>
      <c r="AE264" s="60" t="n">
        <v>122</v>
      </c>
      <c r="AF264" s="66" t="n">
        <f aca="false">IF(AE264&gt;0, V264/(AE264*24),"no data")</f>
        <v>0.980191256830601</v>
      </c>
      <c r="AG264" s="67" t="n">
        <f aca="false">IF(R264&gt;0,R264/24,"no data")</f>
        <v>144.541666666667</v>
      </c>
      <c r="AH264" s="66" t="n">
        <f aca="false">IF(U264&gt;0,(U264/R264),"no data")</f>
        <v>0.802825021620063</v>
      </c>
      <c r="AI264" s="68" t="n">
        <f aca="false">(1440-((W264*X264)+(Y264*Z264)+(AA264*AB264))/(W264+Y264+AA264))/1440</f>
        <v>1</v>
      </c>
      <c r="AJ264" s="69" t="n">
        <f aca="false">IF(U264&gt;0,(1440-((X264*W264+AT264*AU264)+(Z264*Y264+AV264*AW264)+(AA264*AB264+AX264*AY264))/(W264+Y264+AA264))/1440,"no data")</f>
        <v>0.863309352517986</v>
      </c>
      <c r="AK264" s="91" t="n">
        <v>4.002</v>
      </c>
      <c r="AL264" s="96" t="n">
        <v>144.42</v>
      </c>
      <c r="AM264" s="58" t="n">
        <f aca="false">AK264*AL264</f>
        <v>577.96884</v>
      </c>
      <c r="AN264" s="91" t="n">
        <v>23.641511</v>
      </c>
      <c r="AO264" s="166" t="n">
        <v>994.888871527713</v>
      </c>
      <c r="AP264" s="73" t="n">
        <f aca="false">AN264*AO264</f>
        <v>23520.6762</v>
      </c>
      <c r="AQ264" s="94" t="n">
        <f aca="false">IF(U264&gt;0,((((AK264*AL264)+(AN264*AO264))/(U264*1000))*1000000),"no data")</f>
        <v>8653.01437701975</v>
      </c>
      <c r="AR264" s="75" t="n">
        <f aca="false">S264/24</f>
        <v>118.708333333333</v>
      </c>
      <c r="AS264" s="34"/>
      <c r="AT264" s="59" t="n">
        <v>0</v>
      </c>
      <c r="AU264" s="76" t="n">
        <v>0</v>
      </c>
      <c r="AV264" s="76" t="n">
        <v>0</v>
      </c>
      <c r="AW264" s="59" t="n">
        <v>0</v>
      </c>
      <c r="AX264" s="76" t="n">
        <v>19</v>
      </c>
      <c r="AY264" s="59" t="n">
        <v>1440</v>
      </c>
      <c r="AZ264" s="59" t="n">
        <v>0</v>
      </c>
      <c r="BB264" s="77" t="n">
        <v>948</v>
      </c>
      <c r="BC264" s="77" t="n">
        <v>935</v>
      </c>
      <c r="BD264" s="77" t="n">
        <v>987</v>
      </c>
      <c r="BE264" s="77" t="n">
        <f aca="false">BC264-BB264</f>
        <v>-13</v>
      </c>
      <c r="BF264" s="77" t="n">
        <f aca="false">AQ264</f>
        <v>8653.01437701975</v>
      </c>
      <c r="BG264" s="139" t="n">
        <f aca="false">BD264/24</f>
        <v>41.125</v>
      </c>
      <c r="BH264" s="79" t="n">
        <v>0</v>
      </c>
      <c r="BI264" s="80" t="n">
        <v>0</v>
      </c>
      <c r="BJ264" s="82" t="n">
        <v>23.59</v>
      </c>
      <c r="BK264" s="82" t="n">
        <v>20.65</v>
      </c>
      <c r="BL264" s="82" t="n">
        <v>12.02</v>
      </c>
      <c r="BM264" s="81" t="n">
        <v>50.1</v>
      </c>
      <c r="BN264" s="83" t="n">
        <v>0.9311</v>
      </c>
      <c r="BO264" s="78" t="n">
        <v>87.75</v>
      </c>
      <c r="BP264" s="78" t="n">
        <v>87.06</v>
      </c>
      <c r="BQ264" s="78" t="n">
        <f aca="false">SUM(BH264:BI264)</f>
        <v>0</v>
      </c>
      <c r="BR264" s="97" t="n">
        <v>11681</v>
      </c>
      <c r="BS264" s="97" t="n">
        <v>11593</v>
      </c>
      <c r="BT264" s="78" t="n">
        <v>0.45</v>
      </c>
    </row>
    <row r="265" customFormat="false" ht="14.95" hidden="false" customHeight="true" outlineLevel="0" collapsed="false">
      <c r="A265" s="190" t="s">
        <v>122</v>
      </c>
      <c r="B265" s="191" t="n">
        <v>43725</v>
      </c>
      <c r="C265" s="192" t="n">
        <v>91.4</v>
      </c>
      <c r="D265" s="219" t="n">
        <v>0.659</v>
      </c>
      <c r="E265" s="194" t="n">
        <v>84</v>
      </c>
      <c r="F265" s="196" t="n">
        <v>103</v>
      </c>
      <c r="G265" s="196" t="n">
        <v>83</v>
      </c>
      <c r="H265" s="196" t="n">
        <v>24</v>
      </c>
      <c r="I265" s="196" t="n">
        <v>0</v>
      </c>
      <c r="J265" s="196" t="n">
        <v>24</v>
      </c>
      <c r="K265" s="196" t="n">
        <v>0</v>
      </c>
      <c r="L265" s="222" t="n">
        <v>0</v>
      </c>
      <c r="M265" s="222" t="n">
        <v>0</v>
      </c>
      <c r="N265" s="222" t="n">
        <v>0</v>
      </c>
      <c r="O265" s="222" t="n">
        <v>0</v>
      </c>
      <c r="P265" s="222" t="n">
        <v>0</v>
      </c>
      <c r="Q265" s="222" t="n">
        <v>0</v>
      </c>
      <c r="R265" s="223" t="n">
        <v>3483</v>
      </c>
      <c r="S265" s="199" t="n">
        <v>2861</v>
      </c>
      <c r="T265" s="199" t="n">
        <v>2861</v>
      </c>
      <c r="U265" s="200" t="n">
        <v>2793</v>
      </c>
      <c r="V265" s="200" t="n">
        <v>2882</v>
      </c>
      <c r="W265" s="196" t="n">
        <v>40</v>
      </c>
      <c r="X265" s="196" t="n">
        <v>0</v>
      </c>
      <c r="Y265" s="196" t="n">
        <v>39</v>
      </c>
      <c r="Z265" s="196" t="n">
        <v>0</v>
      </c>
      <c r="AA265" s="196" t="n">
        <v>60</v>
      </c>
      <c r="AB265" s="196" t="n">
        <v>0</v>
      </c>
      <c r="AC265" s="195" t="n">
        <f aca="false">(V265-U265)+AZ265</f>
        <v>89</v>
      </c>
      <c r="AD265" s="201" t="n">
        <f aca="false">U265-T265</f>
        <v>-68</v>
      </c>
      <c r="AE265" s="196" t="n">
        <v>122</v>
      </c>
      <c r="AF265" s="202" t="n">
        <f aca="false">IF(AE265&gt;0, V265/(AE265*24),"no data")</f>
        <v>0.984289617486339</v>
      </c>
      <c r="AG265" s="203" t="n">
        <f aca="false">IF(R265&gt;0,R265/24,"no data")</f>
        <v>145.125</v>
      </c>
      <c r="AH265" s="202" t="n">
        <f aca="false">IF(U265&gt;0,(U265/R265),"no data")</f>
        <v>0.801894918173988</v>
      </c>
      <c r="AI265" s="204" t="n">
        <f aca="false">(1440-((W265*X265)+(Y265*Z265)+(AA265*AB265))/(W265+Y265+AA265))/1440</f>
        <v>1</v>
      </c>
      <c r="AJ265" s="205" t="n">
        <f aca="false">IF(U265&gt;0,(1440-((X265*W265+AT265*AU265)+(Z265*Y265+AV265*AW265)+(AA265*AB265+AX265*AY265))/(W265+Y265+AA265))/1440,"no data")</f>
        <v>0.863309352517986</v>
      </c>
      <c r="AK265" s="91" t="n">
        <v>3.925</v>
      </c>
      <c r="AL265" s="96" t="n">
        <v>135.54</v>
      </c>
      <c r="AM265" s="224" t="n">
        <f aca="false">AK265*AL265</f>
        <v>531.9945</v>
      </c>
      <c r="AN265" s="206" t="n">
        <v>23.7697987</v>
      </c>
      <c r="AO265" s="207" t="n">
        <v>992.487370118116</v>
      </c>
      <c r="AP265" s="208" t="n">
        <f aca="false">AN265*AO265</f>
        <v>23591.225</v>
      </c>
      <c r="AQ265" s="209" t="n">
        <f aca="false">IF(U265&gt;0,((((AK265*AL265)+(AN265*AO265))/(U265*1000))*1000000),"no data")</f>
        <v>8637.02810597924</v>
      </c>
      <c r="AR265" s="210" t="n">
        <f aca="false">S265/24</f>
        <v>119.208333333333</v>
      </c>
      <c r="AS265" s="34"/>
      <c r="AT265" s="195" t="n">
        <v>0</v>
      </c>
      <c r="AU265" s="212" t="n">
        <v>0</v>
      </c>
      <c r="AV265" s="212" t="n">
        <v>0</v>
      </c>
      <c r="AW265" s="195" t="n">
        <v>0</v>
      </c>
      <c r="AX265" s="212" t="n">
        <v>19</v>
      </c>
      <c r="AY265" s="195" t="n">
        <v>1440</v>
      </c>
      <c r="AZ265" s="195" t="n">
        <v>0</v>
      </c>
      <c r="BB265" s="225" t="n">
        <v>952</v>
      </c>
      <c r="BC265" s="225" t="n">
        <v>942</v>
      </c>
      <c r="BD265" s="225" t="n">
        <v>988</v>
      </c>
      <c r="BE265" s="225" t="n">
        <f aca="false">BC265-BB265</f>
        <v>-10</v>
      </c>
      <c r="BF265" s="225" t="n">
        <f aca="false">AQ266</f>
        <v>8643.64213724089</v>
      </c>
      <c r="BG265" s="226" t="n">
        <f aca="false">BD265/24</f>
        <v>41.1666666666667</v>
      </c>
      <c r="BH265" s="227" t="n">
        <v>0</v>
      </c>
      <c r="BI265" s="228" t="n">
        <v>0</v>
      </c>
      <c r="BJ265" s="229" t="n">
        <v>23.61</v>
      </c>
      <c r="BK265" s="229" t="n">
        <v>20.78</v>
      </c>
      <c r="BL265" s="229" t="n">
        <v>11.91</v>
      </c>
      <c r="BM265" s="230" t="n">
        <v>50.13</v>
      </c>
      <c r="BN265" s="231" t="n">
        <v>0.9341</v>
      </c>
      <c r="BO265" s="229" t="n">
        <v>87.59</v>
      </c>
      <c r="BP265" s="229" t="n">
        <v>87.07</v>
      </c>
      <c r="BQ265" s="232" t="n">
        <f aca="false">SUM(BH265:BI265)</f>
        <v>0</v>
      </c>
      <c r="BR265" s="229" t="n">
        <v>11658</v>
      </c>
      <c r="BS265" s="229" t="n">
        <v>11561</v>
      </c>
      <c r="BT265" s="226" t="n">
        <v>5.9</v>
      </c>
    </row>
    <row r="266" customFormat="false" ht="13.8" hidden="false" customHeight="false" outlineLevel="0" collapsed="false">
      <c r="A266" s="190"/>
      <c r="B266" s="191" t="n">
        <v>43726</v>
      </c>
      <c r="C266" s="192" t="n">
        <v>92</v>
      </c>
      <c r="D266" s="219" t="n">
        <v>0.639</v>
      </c>
      <c r="E266" s="194" t="n">
        <v>83.3</v>
      </c>
      <c r="F266" s="196" t="n">
        <v>105</v>
      </c>
      <c r="G266" s="196" t="n">
        <v>82</v>
      </c>
      <c r="H266" s="196" t="n">
        <v>24</v>
      </c>
      <c r="I266" s="196" t="n">
        <v>0</v>
      </c>
      <c r="J266" s="196" t="n">
        <v>24</v>
      </c>
      <c r="K266" s="196" t="n">
        <v>0</v>
      </c>
      <c r="L266" s="222" t="n">
        <v>0</v>
      </c>
      <c r="M266" s="222" t="n">
        <v>0</v>
      </c>
      <c r="N266" s="222" t="n">
        <v>0</v>
      </c>
      <c r="O266" s="222" t="n">
        <v>0</v>
      </c>
      <c r="P266" s="222" t="n">
        <v>0</v>
      </c>
      <c r="Q266" s="222" t="n">
        <v>0</v>
      </c>
      <c r="R266" s="223" t="n">
        <v>3478</v>
      </c>
      <c r="S266" s="199" t="n">
        <v>2866</v>
      </c>
      <c r="T266" s="199" t="n">
        <v>2866</v>
      </c>
      <c r="U266" s="200" t="n">
        <v>2798</v>
      </c>
      <c r="V266" s="200" t="n">
        <v>2882</v>
      </c>
      <c r="W266" s="196" t="n">
        <v>40</v>
      </c>
      <c r="X266" s="196" t="n">
        <v>0</v>
      </c>
      <c r="Y266" s="196" t="n">
        <v>39</v>
      </c>
      <c r="Z266" s="196" t="n">
        <v>0</v>
      </c>
      <c r="AA266" s="196" t="n">
        <v>60</v>
      </c>
      <c r="AB266" s="196" t="n">
        <v>0</v>
      </c>
      <c r="AC266" s="195" t="n">
        <f aca="false">(V266-U266)+AZ266</f>
        <v>84</v>
      </c>
      <c r="AD266" s="201" t="n">
        <f aca="false">U266-T266</f>
        <v>-68</v>
      </c>
      <c r="AE266" s="196" t="n">
        <v>123</v>
      </c>
      <c r="AF266" s="202" t="n">
        <f aca="false">IF(AE266&gt;0, V266/(AE266*24),"no data")</f>
        <v>0.976287262872629</v>
      </c>
      <c r="AG266" s="203" t="n">
        <f aca="false">IF(R266&gt;0,R266/24,"no data")</f>
        <v>144.916666666667</v>
      </c>
      <c r="AH266" s="202" t="n">
        <f aca="false">IF(U266&gt;0,(U266/R266),"no data")</f>
        <v>0.80448533640023</v>
      </c>
      <c r="AI266" s="204" t="n">
        <f aca="false">(1440-((W266*X266)+(Y266*Z266)+(AA266*AB266))/(W266+Y266+AA266))/1440</f>
        <v>1</v>
      </c>
      <c r="AJ266" s="205" t="n">
        <f aca="false">IF(U266&gt;0,(1440-((X266*W266+AT266*AU266)+(Z266*Y266+AV266*AW266)+(AA266*AB266+AX266*AY266))/(W266+Y266+AA266))/1440,"no data")</f>
        <v>0.863309352517986</v>
      </c>
      <c r="AK266" s="91" t="n">
        <v>3.9</v>
      </c>
      <c r="AL266" s="96" t="n">
        <v>142.42</v>
      </c>
      <c r="AM266" s="224" t="n">
        <f aca="false">AK266*AL266</f>
        <v>555.438</v>
      </c>
      <c r="AN266" s="206" t="n">
        <v>23.7626114</v>
      </c>
      <c r="AO266" s="207" t="n">
        <v>994.397135156618</v>
      </c>
      <c r="AP266" s="208" t="n">
        <f aca="false">AN266*AO266</f>
        <v>23629.4727</v>
      </c>
      <c r="AQ266" s="209" t="n">
        <f aca="false">IF(U266&gt;0,((((AK266*AL266)+(AN266*AO266))/(U266*1000))*1000000),"no data")</f>
        <v>8643.64213724089</v>
      </c>
      <c r="AR266" s="210" t="n">
        <f aca="false">S266/24</f>
        <v>119.416666666667</v>
      </c>
      <c r="AS266" s="34"/>
      <c r="AT266" s="195" t="n">
        <v>0</v>
      </c>
      <c r="AU266" s="212" t="n">
        <v>0</v>
      </c>
      <c r="AV266" s="195" t="n">
        <v>0</v>
      </c>
      <c r="AW266" s="195" t="n">
        <v>0</v>
      </c>
      <c r="AX266" s="212" t="n">
        <v>19</v>
      </c>
      <c r="AY266" s="195" t="n">
        <v>1440</v>
      </c>
      <c r="AZ266" s="195" t="n">
        <v>0</v>
      </c>
      <c r="BB266" s="213" t="n">
        <v>952</v>
      </c>
      <c r="BC266" s="213" t="n">
        <v>939</v>
      </c>
      <c r="BD266" s="213" t="n">
        <v>991</v>
      </c>
      <c r="BE266" s="213" t="n">
        <f aca="false">BC266-BB266</f>
        <v>-13</v>
      </c>
      <c r="BF266" s="213" t="n">
        <f aca="false">AQ267</f>
        <v>8649.18711174581</v>
      </c>
      <c r="BG266" s="215" t="n">
        <f aca="false">BD266/24</f>
        <v>41.2916666666667</v>
      </c>
      <c r="BH266" s="213" t="n">
        <v>0</v>
      </c>
      <c r="BI266" s="213" t="n">
        <v>0</v>
      </c>
      <c r="BJ266" s="213" t="n">
        <v>23.61</v>
      </c>
      <c r="BK266" s="213" t="n">
        <v>20.77</v>
      </c>
      <c r="BL266" s="213" t="n">
        <v>11.72</v>
      </c>
      <c r="BM266" s="213" t="n">
        <v>50.1</v>
      </c>
      <c r="BN266" s="213" t="n">
        <v>0.9319</v>
      </c>
      <c r="BO266" s="213" t="n">
        <v>87.64</v>
      </c>
      <c r="BP266" s="213" t="n">
        <v>87.03</v>
      </c>
      <c r="BQ266" s="232" t="n">
        <f aca="false">SUM(BH266:BI266)</f>
        <v>0</v>
      </c>
      <c r="BR266" s="213" t="n">
        <v>11650</v>
      </c>
      <c r="BS266" s="213" t="n">
        <v>11579</v>
      </c>
      <c r="BT266" s="213" t="n">
        <v>0</v>
      </c>
    </row>
    <row r="267" customFormat="false" ht="13.8" hidden="false" customHeight="false" outlineLevel="0" collapsed="false">
      <c r="A267" s="190"/>
      <c r="B267" s="191" t="n">
        <v>43727</v>
      </c>
      <c r="C267" s="192" t="n">
        <v>89.63</v>
      </c>
      <c r="D267" s="219" t="n">
        <v>0.701</v>
      </c>
      <c r="E267" s="194" t="n">
        <v>84.8</v>
      </c>
      <c r="F267" s="196" t="n">
        <v>99.8</v>
      </c>
      <c r="G267" s="196" t="n">
        <v>82.8</v>
      </c>
      <c r="H267" s="196" t="n">
        <v>24</v>
      </c>
      <c r="I267" s="196" t="n">
        <v>0</v>
      </c>
      <c r="J267" s="196" t="n">
        <v>24</v>
      </c>
      <c r="K267" s="196" t="n">
        <v>0</v>
      </c>
      <c r="L267" s="222" t="n">
        <v>0</v>
      </c>
      <c r="M267" s="222" t="n">
        <v>0</v>
      </c>
      <c r="N267" s="222" t="n">
        <v>0</v>
      </c>
      <c r="O267" s="222" t="n">
        <v>0</v>
      </c>
      <c r="P267" s="222" t="n">
        <v>0</v>
      </c>
      <c r="Q267" s="222" t="n">
        <v>0</v>
      </c>
      <c r="R267" s="223" t="n">
        <v>3503</v>
      </c>
      <c r="S267" s="199" t="n">
        <v>2860</v>
      </c>
      <c r="T267" s="199" t="n">
        <v>2860</v>
      </c>
      <c r="U267" s="200" t="n">
        <v>2801</v>
      </c>
      <c r="V267" s="200" t="n">
        <v>2885</v>
      </c>
      <c r="W267" s="196" t="n">
        <v>40</v>
      </c>
      <c r="X267" s="196" t="n">
        <v>0</v>
      </c>
      <c r="Y267" s="196" t="n">
        <v>39</v>
      </c>
      <c r="Z267" s="196" t="n">
        <v>0</v>
      </c>
      <c r="AA267" s="196" t="n">
        <v>60</v>
      </c>
      <c r="AB267" s="196" t="n">
        <v>0</v>
      </c>
      <c r="AC267" s="195" t="n">
        <f aca="false">(V267-U267)+AZ267</f>
        <v>84</v>
      </c>
      <c r="AD267" s="201" t="n">
        <f aca="false">U267-T267</f>
        <v>-59</v>
      </c>
      <c r="AE267" s="196" t="n">
        <v>122</v>
      </c>
      <c r="AF267" s="202" t="n">
        <f aca="false">IF(AE267&gt;0, V267/(AE267*24),"no data")</f>
        <v>0.985314207650273</v>
      </c>
      <c r="AG267" s="203" t="n">
        <f aca="false">IF(R267&gt;0,R267/24,"no data")</f>
        <v>145.958333333333</v>
      </c>
      <c r="AH267" s="202" t="n">
        <f aca="false">IF(U267&gt;0,(U267/R267),"no data")</f>
        <v>0.799600342563517</v>
      </c>
      <c r="AI267" s="204" t="n">
        <f aca="false">(1440-((W267*X267)+(Y267*Z267)+(AA267*AB267))/(W267+Y267+AA267))/1440</f>
        <v>1</v>
      </c>
      <c r="AJ267" s="205" t="n">
        <f aca="false">IF(U267&gt;0,(1440-((X267*W267+AT267*AU267)+(Z267*Y267+AV267*AW267)+(AA267*AB267+AX267*AY267))/(W267+Y267+AA267))/1440,"no data")</f>
        <v>0.863309352517986</v>
      </c>
      <c r="AK267" s="91" t="n">
        <v>3.904</v>
      </c>
      <c r="AL267" s="96" t="n">
        <v>145.2</v>
      </c>
      <c r="AM267" s="224" t="n">
        <f aca="false">AK267*AL267</f>
        <v>566.8608</v>
      </c>
      <c r="AN267" s="206" t="n">
        <v>23.6846154</v>
      </c>
      <c r="AO267" s="207" t="n">
        <v>998.940109451809</v>
      </c>
      <c r="AP267" s="208" t="n">
        <f aca="false">AN267*AO267</f>
        <v>23659.5123</v>
      </c>
      <c r="AQ267" s="209" t="n">
        <f aca="false">IF(U267&gt;0,((((AK267*AL267)+(AN267*AO267))/(U267*1000))*1000000),"no data")</f>
        <v>8649.18711174581</v>
      </c>
      <c r="AR267" s="210" t="n">
        <f aca="false">S267/24</f>
        <v>119.166666666667</v>
      </c>
      <c r="AS267" s="34"/>
      <c r="AT267" s="195" t="n">
        <v>0</v>
      </c>
      <c r="AU267" s="212" t="n">
        <v>0</v>
      </c>
      <c r="AV267" s="212" t="n">
        <v>0</v>
      </c>
      <c r="AW267" s="195" t="n">
        <v>0</v>
      </c>
      <c r="AX267" s="212" t="n">
        <v>19</v>
      </c>
      <c r="AY267" s="195" t="n">
        <v>1440</v>
      </c>
      <c r="AZ267" s="195" t="n">
        <v>0</v>
      </c>
      <c r="BB267" s="233" t="n">
        <v>950</v>
      </c>
      <c r="BC267" s="233" t="n">
        <v>944</v>
      </c>
      <c r="BD267" s="233" t="n">
        <v>991</v>
      </c>
      <c r="BE267" s="233" t="n">
        <f aca="false">BC267-BB267</f>
        <v>-6</v>
      </c>
      <c r="BF267" s="233" t="n">
        <f aca="false">AQ267</f>
        <v>8649.18711174581</v>
      </c>
      <c r="BG267" s="234" t="n">
        <f aca="false">BD267/24</f>
        <v>41.2916666666667</v>
      </c>
      <c r="BH267" s="235" t="n">
        <v>0</v>
      </c>
      <c r="BI267" s="236" t="n">
        <v>0</v>
      </c>
      <c r="BJ267" s="237" t="n">
        <v>23.54</v>
      </c>
      <c r="BK267" s="237" t="n">
        <v>20.66</v>
      </c>
      <c r="BL267" s="237" t="n">
        <v>12.15</v>
      </c>
      <c r="BM267" s="238" t="n">
        <v>50.12</v>
      </c>
      <c r="BN267" s="239" t="n">
        <v>0.9308</v>
      </c>
      <c r="BO267" s="237" t="n">
        <v>87.56</v>
      </c>
      <c r="BP267" s="237" t="n">
        <v>87.25</v>
      </c>
      <c r="BQ267" s="232" t="n">
        <f aca="false">SUM(BH267:BI267)</f>
        <v>0</v>
      </c>
      <c r="BR267" s="237" t="n">
        <v>11625</v>
      </c>
      <c r="BS267" s="237" t="n">
        <v>11488</v>
      </c>
      <c r="BT267" s="234" t="n">
        <v>5.58</v>
      </c>
    </row>
    <row r="268" customFormat="false" ht="13.8" hidden="false" customHeight="false" outlineLevel="0" collapsed="false">
      <c r="A268" s="190"/>
      <c r="B268" s="191" t="n">
        <v>43728</v>
      </c>
      <c r="C268" s="192" t="n">
        <v>87.15</v>
      </c>
      <c r="D268" s="219" t="n">
        <v>0.711</v>
      </c>
      <c r="E268" s="194" t="n">
        <v>82.75</v>
      </c>
      <c r="F268" s="196" t="n">
        <v>95.86</v>
      </c>
      <c r="G268" s="196" t="n">
        <v>80.4</v>
      </c>
      <c r="H268" s="196" t="n">
        <v>24</v>
      </c>
      <c r="I268" s="196" t="n">
        <v>0</v>
      </c>
      <c r="J268" s="196" t="n">
        <v>24</v>
      </c>
      <c r="K268" s="196" t="n">
        <v>0</v>
      </c>
      <c r="L268" s="222" t="n">
        <v>0</v>
      </c>
      <c r="M268" s="222" t="n">
        <v>0</v>
      </c>
      <c r="N268" s="222" t="n">
        <v>0</v>
      </c>
      <c r="O268" s="222" t="n">
        <v>0</v>
      </c>
      <c r="P268" s="222" t="n">
        <v>0</v>
      </c>
      <c r="Q268" s="222" t="n">
        <v>0</v>
      </c>
      <c r="R268" s="223" t="n">
        <v>3529</v>
      </c>
      <c r="S268" s="199" t="n">
        <v>2884</v>
      </c>
      <c r="T268" s="199" t="n">
        <v>2884</v>
      </c>
      <c r="U268" s="200" t="n">
        <v>2827</v>
      </c>
      <c r="V268" s="200" t="n">
        <v>2912</v>
      </c>
      <c r="W268" s="196" t="n">
        <v>40</v>
      </c>
      <c r="X268" s="196" t="n">
        <v>0</v>
      </c>
      <c r="Y268" s="196" t="n">
        <v>40</v>
      </c>
      <c r="Z268" s="196" t="n">
        <v>0</v>
      </c>
      <c r="AA268" s="196" t="n">
        <v>60</v>
      </c>
      <c r="AB268" s="196" t="n">
        <v>0</v>
      </c>
      <c r="AC268" s="195" t="n">
        <f aca="false">(V268-U268)+AZ268</f>
        <v>85</v>
      </c>
      <c r="AD268" s="201" t="n">
        <f aca="false">U268-T268</f>
        <v>-57</v>
      </c>
      <c r="AE268" s="196" t="n">
        <v>123</v>
      </c>
      <c r="AF268" s="202" t="n">
        <f aca="false">IF(AE268&gt;0, V268/(AE268*24),"no data")</f>
        <v>0.986449864498645</v>
      </c>
      <c r="AG268" s="203" t="n">
        <f aca="false">IF(R268&gt;0,R268/24,"no data")</f>
        <v>147.041666666667</v>
      </c>
      <c r="AH268" s="202" t="n">
        <f aca="false">IF(U268&gt;0,(U268/R268),"no data")</f>
        <v>0.801076792292434</v>
      </c>
      <c r="AI268" s="204" t="n">
        <f aca="false">(1440-((W268*X268)+(Y268*Z268)+(AA268*AB268))/(W268+Y268+AA268))/1440</f>
        <v>1</v>
      </c>
      <c r="AJ268" s="205" t="n">
        <f aca="false">IF(U268&gt;0,(1440-((X268*W268+AT268*AU268)+(Z268*Y268+AV268*AW268)+(AA268*AB268+AX268*AY268))/(W268+Y268+AA268))/1440,"no data")</f>
        <v>0.871428571428571</v>
      </c>
      <c r="AK268" s="91" t="n">
        <v>3.88</v>
      </c>
      <c r="AL268" s="96" t="n">
        <v>141.31</v>
      </c>
      <c r="AM268" s="224" t="n">
        <f aca="false">AK268*AL268</f>
        <v>548.2828</v>
      </c>
      <c r="AN268" s="206" t="n">
        <v>23.8230316</v>
      </c>
      <c r="AO268" s="207" t="n">
        <v>1000.63814716176</v>
      </c>
      <c r="AP268" s="208" t="n">
        <f aca="false">AN268*AO268</f>
        <v>23838.2342</v>
      </c>
      <c r="AQ268" s="209" t="n">
        <f aca="false">IF(U268&gt;0,((((AK268*AL268)+(AN268*AO268))/(U268*1000))*1000000),"no data")</f>
        <v>8626.28829147507</v>
      </c>
      <c r="AR268" s="210" t="n">
        <f aca="false">S268/24</f>
        <v>120.166666666667</v>
      </c>
      <c r="AS268" s="34"/>
      <c r="AT268" s="195" t="n">
        <v>0</v>
      </c>
      <c r="AU268" s="212" t="n">
        <v>0</v>
      </c>
      <c r="AV268" s="212" t="n">
        <v>0</v>
      </c>
      <c r="AW268" s="195" t="n">
        <v>0</v>
      </c>
      <c r="AX268" s="212" t="n">
        <v>18</v>
      </c>
      <c r="AY268" s="195" t="n">
        <v>1440</v>
      </c>
      <c r="AZ268" s="195" t="n">
        <v>0</v>
      </c>
      <c r="BB268" s="213" t="n">
        <v>961</v>
      </c>
      <c r="BC268" s="213" t="n">
        <v>951</v>
      </c>
      <c r="BD268" s="213" t="n">
        <v>1000</v>
      </c>
      <c r="BE268" s="213" t="n">
        <f aca="false">BC268-BB268</f>
        <v>-10</v>
      </c>
      <c r="BF268" s="213" t="n">
        <f aca="false">AQ268</f>
        <v>8626.28829147507</v>
      </c>
      <c r="BG268" s="215" t="n">
        <f aca="false">BD268/24</f>
        <v>41.6666666666667</v>
      </c>
      <c r="BH268" s="240" t="n">
        <v>0</v>
      </c>
      <c r="BI268" s="241" t="n">
        <v>0</v>
      </c>
      <c r="BJ268" s="242" t="n">
        <v>23.74</v>
      </c>
      <c r="BK268" s="243" t="n">
        <v>20.84</v>
      </c>
      <c r="BL268" s="242" t="n">
        <v>12</v>
      </c>
      <c r="BM268" s="244" t="n">
        <v>50.1</v>
      </c>
      <c r="BN268" s="245" t="n">
        <v>0.932</v>
      </c>
      <c r="BO268" s="242" t="n">
        <v>87.62</v>
      </c>
      <c r="BP268" s="244" t="n">
        <v>87.4</v>
      </c>
      <c r="BQ268" s="232" t="n">
        <f aca="false">SUM(BH268:BI268)</f>
        <v>0</v>
      </c>
      <c r="BR268" s="242" t="n">
        <v>11598</v>
      </c>
      <c r="BS268" s="213" t="n">
        <v>11482</v>
      </c>
      <c r="BT268" s="215" t="n">
        <v>0</v>
      </c>
    </row>
    <row r="269" customFormat="false" ht="13.8" hidden="false" customHeight="false" outlineLevel="0" collapsed="false">
      <c r="A269" s="190"/>
      <c r="B269" s="191" t="n">
        <v>43729</v>
      </c>
      <c r="C269" s="192" t="n">
        <v>87.88</v>
      </c>
      <c r="D269" s="219" t="n">
        <v>0.6762</v>
      </c>
      <c r="E269" s="194" t="n">
        <v>81.8</v>
      </c>
      <c r="F269" s="196" t="n">
        <v>96.65</v>
      </c>
      <c r="G269" s="196" t="n">
        <v>80.4</v>
      </c>
      <c r="H269" s="196" t="n">
        <v>24</v>
      </c>
      <c r="I269" s="196" t="n">
        <v>0</v>
      </c>
      <c r="J269" s="196" t="n">
        <v>24</v>
      </c>
      <c r="K269" s="196" t="n">
        <v>0</v>
      </c>
      <c r="L269" s="222" t="n">
        <v>0</v>
      </c>
      <c r="M269" s="222" t="n">
        <v>0</v>
      </c>
      <c r="N269" s="222" t="n">
        <v>0</v>
      </c>
      <c r="O269" s="222" t="n">
        <v>0</v>
      </c>
      <c r="P269" s="222" t="n">
        <v>0</v>
      </c>
      <c r="Q269" s="222" t="n">
        <v>0</v>
      </c>
      <c r="R269" s="223" t="n">
        <v>3520</v>
      </c>
      <c r="S269" s="199" t="n">
        <v>2898</v>
      </c>
      <c r="T269" s="199" t="n">
        <v>2898</v>
      </c>
      <c r="U269" s="200" t="n">
        <v>2834</v>
      </c>
      <c r="V269" s="200" t="n">
        <v>2915</v>
      </c>
      <c r="W269" s="196" t="n">
        <v>40</v>
      </c>
      <c r="X269" s="196" t="n">
        <v>0</v>
      </c>
      <c r="Y269" s="196" t="n">
        <v>40</v>
      </c>
      <c r="Z269" s="196" t="n">
        <v>0</v>
      </c>
      <c r="AA269" s="196" t="n">
        <v>60</v>
      </c>
      <c r="AB269" s="196" t="n">
        <v>0</v>
      </c>
      <c r="AC269" s="195" t="n">
        <f aca="false">(V269-U269)+AZ269</f>
        <v>81</v>
      </c>
      <c r="AD269" s="201" t="n">
        <f aca="false">U269-T269</f>
        <v>-64</v>
      </c>
      <c r="AE269" s="196" t="n">
        <v>123</v>
      </c>
      <c r="AF269" s="202" t="n">
        <f aca="false">IF(AE269&gt;0, V269/(AE269*24),"no data")</f>
        <v>0.987466124661247</v>
      </c>
      <c r="AG269" s="203" t="n">
        <f aca="false">IF(R269&gt;0,R269/24,"no data")</f>
        <v>146.666666666667</v>
      </c>
      <c r="AH269" s="202" t="n">
        <f aca="false">IF(U269&gt;0,(U269/R269),"no data")</f>
        <v>0.805113636363636</v>
      </c>
      <c r="AI269" s="204" t="n">
        <f aca="false">(1440-((W269*X269)+(Y269*Z269)+(AA269*AB269))/(W269+Y269+AA269))/1440</f>
        <v>1</v>
      </c>
      <c r="AJ269" s="205" t="n">
        <f aca="false">IF(U269&gt;0,(1440-((X269*W269+AT269*AU269)+(Z269*Y269+AV269*AW269)+(AA269*AB269+AX269*AY269))/(W269+Y269+AA269))/1440,"no data")</f>
        <v>0.871428571428571</v>
      </c>
      <c r="AK269" s="91" t="n">
        <v>3.883</v>
      </c>
      <c r="AL269" s="96" t="n">
        <v>141.99</v>
      </c>
      <c r="AM269" s="224" t="n">
        <f aca="false">AK269*AL269</f>
        <v>551.34717</v>
      </c>
      <c r="AN269" s="206" t="n">
        <v>23.8280933</v>
      </c>
      <c r="AO269" s="207" t="n">
        <v>1002.46180838985</v>
      </c>
      <c r="AP269" s="208" t="n">
        <f aca="false">AN269*AO269</f>
        <v>23886.7535</v>
      </c>
      <c r="AQ269" s="209" t="n">
        <f aca="false">IF(U269&gt;0,((((AK269*AL269)+(AN269*AO269))/(U269*1000))*1000000),"no data")</f>
        <v>8623.18301693719</v>
      </c>
      <c r="AR269" s="210" t="n">
        <f aca="false">S269/24</f>
        <v>120.75</v>
      </c>
      <c r="AS269" s="34"/>
      <c r="AT269" s="195" t="n">
        <v>0</v>
      </c>
      <c r="AU269" s="212" t="n">
        <v>0</v>
      </c>
      <c r="AV269" s="212" t="n">
        <v>0</v>
      </c>
      <c r="AW269" s="195" t="n">
        <v>0</v>
      </c>
      <c r="AX269" s="212" t="n">
        <v>18</v>
      </c>
      <c r="AY269" s="195" t="n">
        <v>1440</v>
      </c>
      <c r="AZ269" s="195" t="n">
        <v>0</v>
      </c>
      <c r="BB269" s="213" t="n">
        <v>962</v>
      </c>
      <c r="BC269" s="213" t="n">
        <v>953</v>
      </c>
      <c r="BD269" s="213" t="n">
        <v>1000</v>
      </c>
      <c r="BE269" s="213" t="n">
        <f aca="false">BC269-BB269</f>
        <v>-9</v>
      </c>
      <c r="BF269" s="213" t="n">
        <f aca="false">AQ269</f>
        <v>8623.18301693719</v>
      </c>
      <c r="BG269" s="215" t="n">
        <f aca="false">BD269/24</f>
        <v>41.6666666666667</v>
      </c>
      <c r="BH269" s="240" t="n">
        <v>0</v>
      </c>
      <c r="BI269" s="241" t="n">
        <v>0</v>
      </c>
      <c r="BJ269" s="242" t="n">
        <v>23.75</v>
      </c>
      <c r="BK269" s="243" t="n">
        <v>20.84</v>
      </c>
      <c r="BL269" s="242" t="n">
        <v>11.9</v>
      </c>
      <c r="BM269" s="244" t="n">
        <v>50.1</v>
      </c>
      <c r="BN269" s="245" t="n">
        <v>0.9321</v>
      </c>
      <c r="BO269" s="242" t="n">
        <v>87.56</v>
      </c>
      <c r="BP269" s="244" t="n">
        <v>87.33</v>
      </c>
      <c r="BQ269" s="232" t="n">
        <f aca="false">SUM(BH269:BI269)</f>
        <v>0</v>
      </c>
      <c r="BR269" s="242" t="n">
        <v>11586</v>
      </c>
      <c r="BS269" s="213" t="n">
        <v>11455</v>
      </c>
      <c r="BT269" s="215" t="n">
        <v>5.75</v>
      </c>
    </row>
    <row r="270" customFormat="false" ht="13.8" hidden="false" customHeight="false" outlineLevel="0" collapsed="false">
      <c r="A270" s="190"/>
      <c r="B270" s="191" t="n">
        <v>43730</v>
      </c>
      <c r="C270" s="192" t="n">
        <v>88.64</v>
      </c>
      <c r="D270" s="219" t="n">
        <v>0.65</v>
      </c>
      <c r="E270" s="194" t="n">
        <v>81</v>
      </c>
      <c r="F270" s="196" t="n">
        <v>99</v>
      </c>
      <c r="G270" s="196" t="n">
        <v>81</v>
      </c>
      <c r="H270" s="196" t="n">
        <v>16</v>
      </c>
      <c r="I270" s="196" t="n">
        <v>5</v>
      </c>
      <c r="J270" s="196" t="n">
        <v>24</v>
      </c>
      <c r="K270" s="196" t="n">
        <v>0</v>
      </c>
      <c r="L270" s="222" t="n">
        <v>7</v>
      </c>
      <c r="M270" s="222" t="n">
        <v>21</v>
      </c>
      <c r="N270" s="222" t="n">
        <v>0</v>
      </c>
      <c r="O270" s="222" t="n">
        <v>0</v>
      </c>
      <c r="P270" s="222" t="n">
        <v>0</v>
      </c>
      <c r="Q270" s="222" t="n">
        <v>0</v>
      </c>
      <c r="R270" s="223" t="n">
        <v>3511</v>
      </c>
      <c r="S270" s="199" t="n">
        <v>3054</v>
      </c>
      <c r="T270" s="199" t="n">
        <v>2400</v>
      </c>
      <c r="U270" s="200" t="n">
        <v>2363</v>
      </c>
      <c r="V270" s="200" t="n">
        <v>2445</v>
      </c>
      <c r="W270" s="196" t="n">
        <v>40</v>
      </c>
      <c r="X270" s="196" t="n">
        <v>0</v>
      </c>
      <c r="Y270" s="196" t="n">
        <v>40</v>
      </c>
      <c r="Z270" s="196" t="n">
        <v>0</v>
      </c>
      <c r="AA270" s="196" t="n">
        <v>60</v>
      </c>
      <c r="AB270" s="196" t="n">
        <v>0</v>
      </c>
      <c r="AC270" s="195" t="n">
        <f aca="false">(V270-U270)+AZ270</f>
        <v>82</v>
      </c>
      <c r="AD270" s="201" t="n">
        <f aca="false">U270-T270</f>
        <v>-37</v>
      </c>
      <c r="AE270" s="196" t="n">
        <v>122</v>
      </c>
      <c r="AF270" s="202" t="n">
        <f aca="false">IF(AE270&gt;0, V270/(AE270*24),"no data")</f>
        <v>0.835040983606557</v>
      </c>
      <c r="AG270" s="203" t="n">
        <f aca="false">IF(R270&gt;0,R270/24,"no data")</f>
        <v>146.291666666667</v>
      </c>
      <c r="AH270" s="202" t="n">
        <f aca="false">IF(U270&gt;0,(U270/R270),"no data")</f>
        <v>0.673027627456565</v>
      </c>
      <c r="AI270" s="204" t="n">
        <f aca="false">(1440-((W270*X270)+(Y270*Z270)+(AA270*AB270))/(W270+Y270+AA270))/1440</f>
        <v>1</v>
      </c>
      <c r="AJ270" s="205" t="n">
        <f aca="false">IF(U270&gt;0,(1440-((X270*W270+AT270*AU270)+(Z270*Y270+AV270*AW270)+(AA270*AB270+AX270*AY270))/(W270+Y270+AA270))/1440,"no data")</f>
        <v>0.81906746031746</v>
      </c>
      <c r="AK270" s="91" t="n">
        <v>3.648</v>
      </c>
      <c r="AL270" s="96" t="n">
        <v>143.74</v>
      </c>
      <c r="AM270" s="224" t="n">
        <f aca="false">AK270*AL270</f>
        <v>524.36352</v>
      </c>
      <c r="AN270" s="206" t="n">
        <v>20.1279665</v>
      </c>
      <c r="AO270" s="207" t="n">
        <v>1002.25001368121</v>
      </c>
      <c r="AP270" s="208" t="n">
        <f aca="false">AN270*AO270</f>
        <v>20173.2547</v>
      </c>
      <c r="AQ270" s="209" t="n">
        <f aca="false">IF(U270&gt;0,((((AK270*AL270)+(AN270*AO270))/(U270*1000))*1000000),"no data")</f>
        <v>8759.04283537876</v>
      </c>
      <c r="AR270" s="210" t="n">
        <f aca="false">S270/24</f>
        <v>127.25</v>
      </c>
      <c r="AS270" s="34"/>
      <c r="AT270" s="195" t="n">
        <v>14</v>
      </c>
      <c r="AU270" s="212" t="n">
        <v>34</v>
      </c>
      <c r="AV270" s="212" t="n">
        <v>0</v>
      </c>
      <c r="AW270" s="195" t="n">
        <v>0</v>
      </c>
      <c r="AX270" s="212" t="n">
        <v>25</v>
      </c>
      <c r="AY270" s="195" t="n">
        <v>1440</v>
      </c>
      <c r="AZ270" s="195" t="n">
        <v>0</v>
      </c>
      <c r="BB270" s="213" t="n">
        <v>658</v>
      </c>
      <c r="BC270" s="213" t="n">
        <v>956</v>
      </c>
      <c r="BD270" s="213" t="n">
        <v>831</v>
      </c>
      <c r="BE270" s="213" t="n">
        <f aca="false">BC270-BB270</f>
        <v>298</v>
      </c>
      <c r="BF270" s="213" t="n">
        <f aca="false">AQ270</f>
        <v>8759.04283537876</v>
      </c>
      <c r="BG270" s="215" t="n">
        <f aca="false">BD270/24</f>
        <v>34.625</v>
      </c>
      <c r="BH270" s="240" t="n">
        <v>0</v>
      </c>
      <c r="BI270" s="241" t="n">
        <v>0</v>
      </c>
      <c r="BJ270" s="242" t="n">
        <v>16.38</v>
      </c>
      <c r="BK270" s="243" t="n">
        <v>20.8</v>
      </c>
      <c r="BL270" s="242" t="n">
        <v>11.58</v>
      </c>
      <c r="BM270" s="244" t="n">
        <v>50.1</v>
      </c>
      <c r="BN270" s="245" t="n">
        <v>0.9313</v>
      </c>
      <c r="BO270" s="242" t="n">
        <v>87.51</v>
      </c>
      <c r="BP270" s="244" t="n">
        <v>87.29</v>
      </c>
      <c r="BQ270" s="232" t="n">
        <f aca="false">SUM(BH270:BI270)</f>
        <v>0</v>
      </c>
      <c r="BR270" s="242" t="n">
        <v>11563</v>
      </c>
      <c r="BS270" s="213" t="n">
        <v>11384</v>
      </c>
      <c r="BT270" s="215" t="n">
        <v>5.3</v>
      </c>
    </row>
    <row r="271" customFormat="false" ht="13.8" hidden="false" customHeight="false" outlineLevel="0" collapsed="false">
      <c r="A271" s="190"/>
      <c r="B271" s="191" t="n">
        <v>43731</v>
      </c>
      <c r="C271" s="192" t="n">
        <v>87.93</v>
      </c>
      <c r="D271" s="219" t="n">
        <v>0.6611</v>
      </c>
      <c r="E271" s="194" t="n">
        <v>80.8</v>
      </c>
      <c r="F271" s="195" t="n">
        <v>99</v>
      </c>
      <c r="G271" s="195" t="n">
        <v>79</v>
      </c>
      <c r="H271" s="196" t="n">
        <v>24</v>
      </c>
      <c r="I271" s="196" t="n">
        <v>0</v>
      </c>
      <c r="J271" s="196" t="n">
        <v>24</v>
      </c>
      <c r="K271" s="196" t="n">
        <v>0</v>
      </c>
      <c r="L271" s="246" t="n">
        <v>0</v>
      </c>
      <c r="M271" s="246" t="n">
        <v>0</v>
      </c>
      <c r="N271" s="246" t="n">
        <v>0</v>
      </c>
      <c r="O271" s="246" t="n">
        <v>0</v>
      </c>
      <c r="P271" s="246" t="n">
        <v>0</v>
      </c>
      <c r="Q271" s="246" t="n">
        <v>0</v>
      </c>
      <c r="R271" s="246" t="n">
        <v>3522</v>
      </c>
      <c r="S271" s="199" t="n">
        <v>2904</v>
      </c>
      <c r="T271" s="199" t="n">
        <v>2904</v>
      </c>
      <c r="U271" s="200" t="n">
        <v>2839</v>
      </c>
      <c r="V271" s="200" t="n">
        <v>2922</v>
      </c>
      <c r="W271" s="196" t="n">
        <v>40</v>
      </c>
      <c r="X271" s="196" t="n">
        <v>0</v>
      </c>
      <c r="Y271" s="196" t="n">
        <v>40</v>
      </c>
      <c r="Z271" s="195" t="n">
        <v>0</v>
      </c>
      <c r="AA271" s="196" t="n">
        <v>60</v>
      </c>
      <c r="AB271" s="195" t="n">
        <v>0</v>
      </c>
      <c r="AC271" s="195" t="n">
        <f aca="false">(V271-U271)+AZ271</f>
        <v>83</v>
      </c>
      <c r="AD271" s="201" t="n">
        <f aca="false">U271-T271</f>
        <v>-65</v>
      </c>
      <c r="AE271" s="195" t="n">
        <v>123</v>
      </c>
      <c r="AF271" s="202" t="n">
        <f aca="false">IF(AE271&gt;0, V271/(AE271*24),"no data")</f>
        <v>0.989837398373984</v>
      </c>
      <c r="AG271" s="203" t="n">
        <f aca="false">IF(R271&gt;0,R271/24,"no data")</f>
        <v>146.75</v>
      </c>
      <c r="AH271" s="202" t="n">
        <f aca="false">IF(U271&gt;0,(U271/R271),"no data")</f>
        <v>0.806076093128904</v>
      </c>
      <c r="AI271" s="204" t="n">
        <f aca="false">(1440-((W271*X271)+(Y271*Z271)+(AA271*AB271))/(W271+Y271+AA271))/1440</f>
        <v>1</v>
      </c>
      <c r="AJ271" s="205" t="n">
        <f aca="false">IF(U271&gt;0,(1440-((X271*W271+AT271*AU271)+(Z271*Y271+AV271*AW271)+(AA271*AB271+AX271*AY271))/(W271+Y271+AA271))/1440,"no data")</f>
        <v>0.864285714285714</v>
      </c>
      <c r="AK271" s="91" t="n">
        <v>3.739</v>
      </c>
      <c r="AL271" s="96" t="n">
        <v>142.32</v>
      </c>
      <c r="AM271" s="224" t="n">
        <f aca="false">AK271*AL271</f>
        <v>532.13448</v>
      </c>
      <c r="AN271" s="206" t="n">
        <v>24.0137995</v>
      </c>
      <c r="AO271" s="207" t="n">
        <v>1001.33442023616</v>
      </c>
      <c r="AP271" s="208" t="n">
        <f aca="false">AN271*AO271</f>
        <v>24045.844</v>
      </c>
      <c r="AQ271" s="209" t="n">
        <f aca="false">IF(U271&gt;0,((((AK271*AL271)+(AN271*AO271))/(U271*1000))*1000000),"no data")</f>
        <v>8657.26610778443</v>
      </c>
      <c r="AR271" s="210" t="n">
        <f aca="false">S271/24</f>
        <v>121</v>
      </c>
      <c r="AS271" s="34"/>
      <c r="AT271" s="195" t="n">
        <v>0</v>
      </c>
      <c r="AU271" s="212" t="n">
        <v>0</v>
      </c>
      <c r="AV271" s="212" t="n">
        <v>0</v>
      </c>
      <c r="AW271" s="195" t="n">
        <v>0</v>
      </c>
      <c r="AX271" s="212" t="n">
        <v>19</v>
      </c>
      <c r="AY271" s="195" t="n">
        <v>1440</v>
      </c>
      <c r="AZ271" s="195" t="n">
        <v>0</v>
      </c>
      <c r="BB271" s="213" t="n">
        <v>965</v>
      </c>
      <c r="BC271" s="213" t="n">
        <v>956</v>
      </c>
      <c r="BD271" s="213" t="n">
        <v>1001</v>
      </c>
      <c r="BE271" s="213" t="n">
        <f aca="false">BC271-BB271</f>
        <v>-9</v>
      </c>
      <c r="BF271" s="213" t="n">
        <f aca="false">AQ271</f>
        <v>8657.26610778443</v>
      </c>
      <c r="BG271" s="215" t="n">
        <f aca="false">BD271/24</f>
        <v>41.7083333333333</v>
      </c>
      <c r="BH271" s="240" t="n">
        <v>0</v>
      </c>
      <c r="BI271" s="241" t="n">
        <v>0</v>
      </c>
      <c r="BJ271" s="242" t="n">
        <v>23.81</v>
      </c>
      <c r="BK271" s="242" t="n">
        <v>20.94</v>
      </c>
      <c r="BL271" s="242" t="n">
        <v>11.49</v>
      </c>
      <c r="BM271" s="242" t="n">
        <v>50.09</v>
      </c>
      <c r="BN271" s="245" t="n">
        <v>0.9318</v>
      </c>
      <c r="BO271" s="242" t="n">
        <v>87.48</v>
      </c>
      <c r="BP271" s="244" t="n">
        <v>87.29</v>
      </c>
      <c r="BQ271" s="232" t="n">
        <f aca="false">SUM(BH271:BI271)</f>
        <v>0</v>
      </c>
      <c r="BR271" s="213" t="n">
        <v>11589</v>
      </c>
      <c r="BS271" s="213" t="n">
        <v>11429</v>
      </c>
      <c r="BT271" s="215" t="n">
        <v>0</v>
      </c>
    </row>
    <row r="272" customFormat="false" ht="14.95" hidden="false" customHeight="true" outlineLevel="0" collapsed="false">
      <c r="A272" s="189" t="s">
        <v>123</v>
      </c>
      <c r="B272" s="55" t="n">
        <v>43732</v>
      </c>
      <c r="C272" s="56" t="n">
        <v>87.5</v>
      </c>
      <c r="D272" s="57" t="n">
        <v>0.675</v>
      </c>
      <c r="E272" s="58" t="n">
        <v>81.1</v>
      </c>
      <c r="F272" s="59" t="n">
        <v>99</v>
      </c>
      <c r="G272" s="59" t="n">
        <v>80</v>
      </c>
      <c r="H272" s="60" t="n">
        <v>24</v>
      </c>
      <c r="I272" s="60" t="n">
        <v>0</v>
      </c>
      <c r="J272" s="60" t="n">
        <v>24</v>
      </c>
      <c r="K272" s="60" t="n">
        <v>0</v>
      </c>
      <c r="L272" s="61" t="n">
        <v>0</v>
      </c>
      <c r="M272" s="61" t="n">
        <v>0</v>
      </c>
      <c r="N272" s="61" t="n">
        <v>0</v>
      </c>
      <c r="O272" s="61" t="n">
        <v>0</v>
      </c>
      <c r="P272" s="61" t="n">
        <v>12</v>
      </c>
      <c r="Q272" s="61" t="n">
        <v>0</v>
      </c>
      <c r="R272" s="61" t="n">
        <v>3523</v>
      </c>
      <c r="S272" s="62" t="n">
        <v>3108</v>
      </c>
      <c r="T272" s="62" t="n">
        <v>3108</v>
      </c>
      <c r="U272" s="63" t="n">
        <v>3039</v>
      </c>
      <c r="V272" s="63" t="n">
        <v>3132</v>
      </c>
      <c r="W272" s="60" t="n">
        <v>39</v>
      </c>
      <c r="X272" s="60" t="n">
        <v>0</v>
      </c>
      <c r="Y272" s="60" t="n">
        <v>40</v>
      </c>
      <c r="Z272" s="60" t="n">
        <v>0</v>
      </c>
      <c r="AA272" s="60" t="n">
        <v>59</v>
      </c>
      <c r="AB272" s="59" t="n">
        <v>0</v>
      </c>
      <c r="AC272" s="59" t="n">
        <f aca="false">(V272-U272)+AZ272</f>
        <v>93</v>
      </c>
      <c r="AD272" s="65" t="n">
        <f aca="false">U272-T272</f>
        <v>-69</v>
      </c>
      <c r="AE272" s="59" t="n">
        <v>139</v>
      </c>
      <c r="AF272" s="66" t="n">
        <f aca="false">IF(AE272&gt;0, V272/(AE272*24),"no data")</f>
        <v>0.938848920863309</v>
      </c>
      <c r="AG272" s="67" t="n">
        <f aca="false">IF(R272&gt;0,R272/24,"no data")</f>
        <v>146.791666666667</v>
      </c>
      <c r="AH272" s="66" t="n">
        <f aca="false">IF(U272&gt;0,(U272/R272),"no data")</f>
        <v>0.862617087709339</v>
      </c>
      <c r="AI272" s="68" t="n">
        <f aca="false">(1440-((W272*X272)+(Y272*Z272)+(AA272*AB272))/(W272+Y272+AA272))/1440</f>
        <v>1</v>
      </c>
      <c r="AJ272" s="69" t="n">
        <f aca="false">IF(U272&gt;0,(1440-((X272*W272+AT272*AU272)+(Z272*Y272+AV272*AW272)+(AA272*AB272+AX272*AY272))/(W272+Y272+AA272))/1440,"no data")</f>
        <v>0.934782608695652</v>
      </c>
      <c r="AK272" s="91" t="n">
        <v>3.814</v>
      </c>
      <c r="AL272" s="96" t="n">
        <v>144.56</v>
      </c>
      <c r="AM272" s="81" t="n">
        <f aca="false">AK272*AL272</f>
        <v>551.35184</v>
      </c>
      <c r="AN272" s="91" t="n">
        <v>26.24623</v>
      </c>
      <c r="AO272" s="166" t="n">
        <v>999.936752821262</v>
      </c>
      <c r="AP272" s="58" t="n">
        <f aca="false">AN272*AO272</f>
        <v>26244.57</v>
      </c>
      <c r="AQ272" s="166" t="n">
        <f aca="false">IF(U272&gt;0,((((AK272*AL272)+(AN272*AO272))/(U272*1000))*1000000),"no data")</f>
        <v>8817.34841724251</v>
      </c>
      <c r="AR272" s="168" t="n">
        <f aca="false">S272/24</f>
        <v>129.5</v>
      </c>
      <c r="AS272" s="34"/>
      <c r="AT272" s="59" t="n">
        <v>0</v>
      </c>
      <c r="AU272" s="76" t="n">
        <v>0</v>
      </c>
      <c r="AV272" s="76" t="n">
        <v>0</v>
      </c>
      <c r="AW272" s="59" t="n">
        <v>0</v>
      </c>
      <c r="AX272" s="76" t="n">
        <v>18</v>
      </c>
      <c r="AY272" s="59" t="n">
        <v>720</v>
      </c>
      <c r="AZ272" s="59" t="n">
        <v>0</v>
      </c>
      <c r="BB272" s="77" t="n">
        <v>961</v>
      </c>
      <c r="BC272" s="77" t="n">
        <v>956</v>
      </c>
      <c r="BD272" s="77" t="n">
        <v>1215</v>
      </c>
      <c r="BE272" s="77" t="n">
        <f aca="false">BC272-BB272</f>
        <v>-5</v>
      </c>
      <c r="BF272" s="77" t="n">
        <f aca="false">AQ272</f>
        <v>8817.34841724251</v>
      </c>
      <c r="BG272" s="139" t="n">
        <f aca="false">BD272/24</f>
        <v>50.625</v>
      </c>
      <c r="BH272" s="79" t="n">
        <v>1.181</v>
      </c>
      <c r="BI272" s="80" t="n">
        <v>1.149</v>
      </c>
      <c r="BJ272" s="82" t="n">
        <v>23.72</v>
      </c>
      <c r="BK272" s="82" t="n">
        <v>20.89</v>
      </c>
      <c r="BL272" s="82" t="n">
        <v>11.42</v>
      </c>
      <c r="BM272" s="82" t="n">
        <v>50.07</v>
      </c>
      <c r="BN272" s="83" t="n">
        <v>0.931</v>
      </c>
      <c r="BO272" s="82" t="n">
        <v>87.36</v>
      </c>
      <c r="BP272" s="81" t="n">
        <v>87.26</v>
      </c>
      <c r="BQ272" s="78" t="n">
        <f aca="false">SUM(BH272:BI272)</f>
        <v>2.33</v>
      </c>
      <c r="BR272" s="77" t="n">
        <v>11590</v>
      </c>
      <c r="BS272" s="77" t="n">
        <v>11432</v>
      </c>
      <c r="BT272" s="78" t="n">
        <v>6</v>
      </c>
    </row>
    <row r="273" customFormat="false" ht="13.8" hidden="false" customHeight="false" outlineLevel="0" collapsed="false">
      <c r="A273" s="189"/>
      <c r="B273" s="55" t="n">
        <v>43733</v>
      </c>
      <c r="C273" s="56" t="n">
        <v>88.4</v>
      </c>
      <c r="D273" s="57" t="n">
        <v>0.665</v>
      </c>
      <c r="E273" s="58" t="n">
        <v>81.5</v>
      </c>
      <c r="F273" s="59" t="n">
        <v>97</v>
      </c>
      <c r="G273" s="59" t="n">
        <v>81</v>
      </c>
      <c r="H273" s="60" t="n">
        <v>24</v>
      </c>
      <c r="I273" s="60" t="n">
        <v>0</v>
      </c>
      <c r="J273" s="60" t="n">
        <v>24</v>
      </c>
      <c r="K273" s="60" t="n">
        <v>0</v>
      </c>
      <c r="L273" s="61" t="n">
        <v>0</v>
      </c>
      <c r="M273" s="61" t="n">
        <v>0</v>
      </c>
      <c r="N273" s="61" t="n">
        <v>0</v>
      </c>
      <c r="O273" s="61" t="n">
        <v>0</v>
      </c>
      <c r="P273" s="61" t="n">
        <v>12</v>
      </c>
      <c r="Q273" s="61" t="n">
        <v>0</v>
      </c>
      <c r="R273" s="61" t="n">
        <v>3518</v>
      </c>
      <c r="S273" s="62" t="n">
        <v>3106</v>
      </c>
      <c r="T273" s="62" t="n">
        <v>3106</v>
      </c>
      <c r="U273" s="63" t="n">
        <v>3040</v>
      </c>
      <c r="V273" s="63" t="n">
        <v>3128</v>
      </c>
      <c r="W273" s="60" t="n">
        <v>40</v>
      </c>
      <c r="X273" s="60" t="n">
        <v>0</v>
      </c>
      <c r="Y273" s="60" t="n">
        <v>40</v>
      </c>
      <c r="Z273" s="60" t="n">
        <v>0</v>
      </c>
      <c r="AA273" s="60" t="n">
        <v>60</v>
      </c>
      <c r="AB273" s="59" t="n">
        <v>0</v>
      </c>
      <c r="AC273" s="59" t="n">
        <f aca="false">(V273-U273)+AZ273</f>
        <v>88</v>
      </c>
      <c r="AD273" s="65" t="n">
        <f aca="false">U273-T273</f>
        <v>-66</v>
      </c>
      <c r="AE273" s="59" t="n">
        <v>140</v>
      </c>
      <c r="AF273" s="66" t="n">
        <f aca="false">IF(AE273&gt;0, V273/(AE273*24),"no data")</f>
        <v>0.930952380952381</v>
      </c>
      <c r="AG273" s="67" t="n">
        <f aca="false">IF(R273&gt;0,R273/24,"no data")</f>
        <v>146.583333333333</v>
      </c>
      <c r="AH273" s="66" t="n">
        <f aca="false">IF(U273&gt;0,(U273/R273),"no data")</f>
        <v>0.864127345082433</v>
      </c>
      <c r="AI273" s="68" t="n">
        <f aca="false">(1440-((W273*X273)+(Y273*Z273)+(AA273*AB273))/(W273+Y273+AA273))/1440</f>
        <v>1</v>
      </c>
      <c r="AJ273" s="69" t="n">
        <f aca="false">IF(U273&gt;0,(1440-((X273*W273+AT273*AU273)+(Z273*Y273+AV273*AW273)+(AA273*AB273+AX273*AY273))/(W273+Y273+AA273))/1440,"no data")</f>
        <v>0.935714285714286</v>
      </c>
      <c r="AK273" s="91" t="n">
        <v>3.79</v>
      </c>
      <c r="AL273" s="96" t="n">
        <v>147.91</v>
      </c>
      <c r="AM273" s="81" t="n">
        <f aca="false">AK273*AL273</f>
        <v>560.5789</v>
      </c>
      <c r="AN273" s="91" t="n">
        <v>26.150939</v>
      </c>
      <c r="AO273" s="166" t="n">
        <v>1002.95671983327</v>
      </c>
      <c r="AP273" s="58" t="n">
        <f aca="false">AN273*AO273</f>
        <v>26228.26</v>
      </c>
      <c r="AQ273" s="166" t="n">
        <f aca="false">IF(U273&gt;0,((((AK273*AL273)+(AN273*AO273))/(U273*1000))*1000000),"no data")</f>
        <v>8812.11805921053</v>
      </c>
      <c r="AR273" s="168" t="n">
        <f aca="false">S273/24</f>
        <v>129.416666666667</v>
      </c>
      <c r="AS273" s="34"/>
      <c r="AT273" s="59" t="n">
        <v>0</v>
      </c>
      <c r="AU273" s="76" t="n">
        <v>0</v>
      </c>
      <c r="AV273" s="76" t="n">
        <v>0</v>
      </c>
      <c r="AW273" s="59" t="n">
        <v>0</v>
      </c>
      <c r="AX273" s="76" t="n">
        <v>18</v>
      </c>
      <c r="AY273" s="59" t="n">
        <v>720</v>
      </c>
      <c r="AZ273" s="59" t="n">
        <v>0</v>
      </c>
      <c r="BB273" s="77" t="n">
        <v>959</v>
      </c>
      <c r="BC273" s="77" t="n">
        <v>952</v>
      </c>
      <c r="BD273" s="77" t="n">
        <v>1217</v>
      </c>
      <c r="BE273" s="77" t="n">
        <f aca="false">BC273-BB273</f>
        <v>-7</v>
      </c>
      <c r="BF273" s="77" t="n">
        <f aca="false">AQ273</f>
        <v>8812.11805921053</v>
      </c>
      <c r="BG273" s="139" t="n">
        <f aca="false">BD273/24</f>
        <v>50.7083333333333</v>
      </c>
      <c r="BH273" s="79" t="n">
        <v>1.171</v>
      </c>
      <c r="BI273" s="80" t="n">
        <v>1.112</v>
      </c>
      <c r="BJ273" s="82" t="n">
        <v>23.63</v>
      </c>
      <c r="BK273" s="82" t="n">
        <v>20.82</v>
      </c>
      <c r="BL273" s="82" t="n">
        <v>11.23</v>
      </c>
      <c r="BM273" s="82" t="n">
        <v>50.03</v>
      </c>
      <c r="BN273" s="83" t="n">
        <v>0.9299</v>
      </c>
      <c r="BO273" s="82" t="n">
        <v>87.48</v>
      </c>
      <c r="BP273" s="81" t="n">
        <v>87.24</v>
      </c>
      <c r="BQ273" s="78" t="n">
        <f aca="false">SUM(BH273:BI273)</f>
        <v>2.283</v>
      </c>
      <c r="BR273" s="77" t="n">
        <v>11571</v>
      </c>
      <c r="BS273" s="77" t="n">
        <v>11401</v>
      </c>
      <c r="BT273" s="78" t="n">
        <v>5.58</v>
      </c>
    </row>
    <row r="274" customFormat="false" ht="13.8" hidden="false" customHeight="false" outlineLevel="0" collapsed="false">
      <c r="A274" s="189"/>
      <c r="B274" s="55" t="n">
        <v>43734</v>
      </c>
      <c r="C274" s="56" t="n">
        <v>88.6</v>
      </c>
      <c r="D274" s="57" t="n">
        <v>0.669</v>
      </c>
      <c r="E274" s="58" t="n">
        <v>81.7</v>
      </c>
      <c r="F274" s="59" t="n">
        <v>99</v>
      </c>
      <c r="G274" s="59" t="n">
        <v>81</v>
      </c>
      <c r="H274" s="60" t="n">
        <v>24</v>
      </c>
      <c r="I274" s="60" t="n">
        <v>0</v>
      </c>
      <c r="J274" s="60" t="n">
        <v>24</v>
      </c>
      <c r="K274" s="60" t="n">
        <v>0</v>
      </c>
      <c r="L274" s="61" t="n">
        <v>0</v>
      </c>
      <c r="M274" s="61" t="n">
        <v>0</v>
      </c>
      <c r="N274" s="61" t="n">
        <v>0</v>
      </c>
      <c r="O274" s="61" t="n">
        <v>0</v>
      </c>
      <c r="P274" s="61" t="n">
        <v>0</v>
      </c>
      <c r="Q274" s="61" t="n">
        <v>0</v>
      </c>
      <c r="R274" s="61" t="n">
        <v>3515</v>
      </c>
      <c r="S274" s="62" t="n">
        <v>2906</v>
      </c>
      <c r="T274" s="62" t="n">
        <v>2906</v>
      </c>
      <c r="U274" s="63" t="n">
        <v>2828</v>
      </c>
      <c r="V274" s="63" t="n">
        <v>2910</v>
      </c>
      <c r="W274" s="60" t="n">
        <v>40</v>
      </c>
      <c r="X274" s="60" t="n">
        <v>0</v>
      </c>
      <c r="Y274" s="60" t="n">
        <v>40</v>
      </c>
      <c r="Z274" s="60" t="n">
        <v>0</v>
      </c>
      <c r="AA274" s="60" t="n">
        <v>60</v>
      </c>
      <c r="AB274" s="59" t="n">
        <v>0</v>
      </c>
      <c r="AC274" s="59" t="n">
        <f aca="false">(V274-U274)+AZ274</f>
        <v>82</v>
      </c>
      <c r="AD274" s="65" t="n">
        <f aca="false">U274-T274</f>
        <v>-78</v>
      </c>
      <c r="AE274" s="59" t="n">
        <v>123</v>
      </c>
      <c r="AF274" s="66" t="n">
        <f aca="false">IF(AE274&gt;0, V274/(AE274*24),"no data")</f>
        <v>0.985772357723577</v>
      </c>
      <c r="AG274" s="67" t="n">
        <f aca="false">IF(R274&gt;0,R274/24,"no data")</f>
        <v>146.458333333333</v>
      </c>
      <c r="AH274" s="66" t="n">
        <f aca="false">IF(U274&gt;0,(U274/R274),"no data")</f>
        <v>0.804551920341394</v>
      </c>
      <c r="AI274" s="68" t="n">
        <f aca="false">(1440-((W274*X274)+(Y274*Z274)+(AA274*AB274))/(W274+Y274+AA274))/1440</f>
        <v>1</v>
      </c>
      <c r="AJ274" s="69" t="n">
        <f aca="false">IF(U274&gt;0,(1440-((X274*W274+AT274*AU274)+(Z274*Y274+AV274*AW274)+(AA274*AB274+AX274*AY274))/(W274+Y274+AA274))/1440,"no data")</f>
        <v>0.864285714285714</v>
      </c>
      <c r="AK274" s="91" t="n">
        <v>3.798</v>
      </c>
      <c r="AL274" s="96" t="n">
        <v>141.54</v>
      </c>
      <c r="AM274" s="81" t="n">
        <f aca="false">AK274*AL274</f>
        <v>537.56892</v>
      </c>
      <c r="AN274" s="91" t="n">
        <v>23.829051</v>
      </c>
      <c r="AO274" s="166" t="n">
        <v>1005.17469201774</v>
      </c>
      <c r="AP274" s="58" t="n">
        <f aca="false">AN274*AO274</f>
        <v>23952.359</v>
      </c>
      <c r="AQ274" s="166" t="n">
        <f aca="false">IF(U274&gt;0,((((AK274*AL274)+(AN274*AO274))/(U274*1000))*1000000),"no data")</f>
        <v>8659.80478076379</v>
      </c>
      <c r="AR274" s="168" t="n">
        <f aca="false">S274/24</f>
        <v>121.083333333333</v>
      </c>
      <c r="AS274" s="34"/>
      <c r="AT274" s="59" t="n">
        <v>0</v>
      </c>
      <c r="AU274" s="76" t="n">
        <v>0</v>
      </c>
      <c r="AV274" s="76" t="n">
        <v>0</v>
      </c>
      <c r="AW274" s="59" t="n">
        <v>0</v>
      </c>
      <c r="AX274" s="76" t="n">
        <v>19</v>
      </c>
      <c r="AY274" s="59" t="n">
        <v>1440</v>
      </c>
      <c r="AZ274" s="59" t="n">
        <v>0</v>
      </c>
      <c r="BB274" s="77" t="n">
        <v>961</v>
      </c>
      <c r="BC274" s="77" t="n">
        <v>951</v>
      </c>
      <c r="BD274" s="77" t="n">
        <v>998</v>
      </c>
      <c r="BE274" s="77" t="n">
        <f aca="false">BC274-BB274</f>
        <v>-10</v>
      </c>
      <c r="BF274" s="77" t="n">
        <f aca="false">AQ274</f>
        <v>8659.80478076379</v>
      </c>
      <c r="BG274" s="139" t="n">
        <f aca="false">BD274/24</f>
        <v>41.5833333333333</v>
      </c>
      <c r="BH274" s="79" t="n">
        <v>0</v>
      </c>
      <c r="BI274" s="80" t="n">
        <v>0</v>
      </c>
      <c r="BJ274" s="82" t="n">
        <v>23.68</v>
      </c>
      <c r="BK274" s="82" t="n">
        <v>20.87</v>
      </c>
      <c r="BL274" s="82" t="n">
        <v>11.34</v>
      </c>
      <c r="BM274" s="82" t="n">
        <v>50.1</v>
      </c>
      <c r="BN274" s="83" t="n">
        <v>0.9322</v>
      </c>
      <c r="BO274" s="82" t="n">
        <v>87.49</v>
      </c>
      <c r="BP274" s="81" t="n">
        <v>87.03</v>
      </c>
      <c r="BQ274" s="78" t="n">
        <f aca="false">SUM(BH274:BI274)</f>
        <v>0</v>
      </c>
      <c r="BR274" s="77" t="n">
        <v>11566</v>
      </c>
      <c r="BS274" s="77" t="n">
        <v>11442</v>
      </c>
      <c r="BT274" s="78" t="n">
        <v>1</v>
      </c>
    </row>
    <row r="275" customFormat="false" ht="13.8" hidden="false" customHeight="false" outlineLevel="0" collapsed="false">
      <c r="A275" s="189"/>
      <c r="B275" s="55" t="n">
        <v>43735</v>
      </c>
      <c r="C275" s="56" t="n">
        <v>89.58</v>
      </c>
      <c r="D275" s="57" t="n">
        <v>0.6544</v>
      </c>
      <c r="E275" s="58" t="n">
        <v>81.7</v>
      </c>
      <c r="F275" s="59" t="n">
        <v>100</v>
      </c>
      <c r="G275" s="59" t="n">
        <v>81</v>
      </c>
      <c r="H275" s="60" t="n">
        <v>24</v>
      </c>
      <c r="I275" s="60" t="n">
        <v>0</v>
      </c>
      <c r="J275" s="60" t="n">
        <v>24</v>
      </c>
      <c r="K275" s="60" t="n">
        <v>0</v>
      </c>
      <c r="L275" s="61" t="n">
        <v>0</v>
      </c>
      <c r="M275" s="61" t="n">
        <v>0</v>
      </c>
      <c r="N275" s="61" t="n">
        <v>0</v>
      </c>
      <c r="O275" s="61" t="n">
        <v>0</v>
      </c>
      <c r="P275" s="61" t="n">
        <v>0</v>
      </c>
      <c r="Q275" s="61" t="n">
        <v>0</v>
      </c>
      <c r="R275" s="61" t="n">
        <v>3502</v>
      </c>
      <c r="S275" s="62" t="n">
        <v>2881</v>
      </c>
      <c r="T275" s="62" t="n">
        <v>2881</v>
      </c>
      <c r="U275" s="63" t="n">
        <v>2820</v>
      </c>
      <c r="V275" s="63" t="n">
        <v>2905</v>
      </c>
      <c r="W275" s="60" t="n">
        <v>40</v>
      </c>
      <c r="X275" s="60" t="n">
        <v>0</v>
      </c>
      <c r="Y275" s="60" t="n">
        <v>39</v>
      </c>
      <c r="Z275" s="60" t="n">
        <v>0</v>
      </c>
      <c r="AA275" s="60" t="n">
        <v>60</v>
      </c>
      <c r="AB275" s="59" t="n">
        <v>0</v>
      </c>
      <c r="AC275" s="59" t="n">
        <f aca="false">(V275-U275)+AZ275</f>
        <v>85</v>
      </c>
      <c r="AD275" s="65" t="n">
        <f aca="false">U275-T275</f>
        <v>-61</v>
      </c>
      <c r="AE275" s="59" t="n">
        <v>123</v>
      </c>
      <c r="AF275" s="66" t="n">
        <f aca="false">IF(AE275&gt;0, V275/(AE275*24),"no data")</f>
        <v>0.984078590785908</v>
      </c>
      <c r="AG275" s="67" t="n">
        <f aca="false">IF(R275&gt;0,R275/24,"no data")</f>
        <v>145.916666666667</v>
      </c>
      <c r="AH275" s="66" t="n">
        <f aca="false">IF(U275&gt;0,(U275/R275),"no data")</f>
        <v>0.805254140491148</v>
      </c>
      <c r="AI275" s="68" t="n">
        <f aca="false">(1440-((W275*X275)+(Y275*Z275)+(AA275*AB275))/(W275+Y275+AA275))/1440</f>
        <v>1</v>
      </c>
      <c r="AJ275" s="69" t="n">
        <f aca="false">IF(U275&gt;0,(1440-((X275*W275+AT275*AU275)+(Z275*Y275+AV275*AW275)+(AA275*AB275+AX275*AY275))/(W275+Y275+AA275))/1440,"no data")</f>
        <v>0.863309352517986</v>
      </c>
      <c r="AK275" s="91" t="n">
        <v>3.738</v>
      </c>
      <c r="AL275" s="96" t="n">
        <v>143.37</v>
      </c>
      <c r="AM275" s="81" t="n">
        <f aca="false">AK275*AL275</f>
        <v>535.91706</v>
      </c>
      <c r="AN275" s="91" t="n">
        <v>23.59557</v>
      </c>
      <c r="AO275" s="166" t="n">
        <v>1009.91249628638</v>
      </c>
      <c r="AP275" s="58" t="n">
        <f aca="false">AN275*AO275</f>
        <v>23829.461</v>
      </c>
      <c r="AQ275" s="166" t="n">
        <f aca="false">IF(U275&gt;0,((((AK275*AL275)+(AN275*AO275))/(U275*1000))*1000000),"no data")</f>
        <v>8640.2049858156</v>
      </c>
      <c r="AR275" s="168" t="n">
        <f aca="false">S275/24</f>
        <v>120.041666666667</v>
      </c>
      <c r="AS275" s="34"/>
      <c r="AT275" s="59" t="n">
        <v>0</v>
      </c>
      <c r="AU275" s="76" t="n">
        <v>0</v>
      </c>
      <c r="AV275" s="76" t="n">
        <v>0</v>
      </c>
      <c r="AW275" s="59" t="n">
        <v>0</v>
      </c>
      <c r="AX275" s="76" t="n">
        <v>19</v>
      </c>
      <c r="AY275" s="59" t="n">
        <v>1440</v>
      </c>
      <c r="AZ275" s="59" t="n">
        <v>0</v>
      </c>
      <c r="BB275" s="77" t="n">
        <v>959</v>
      </c>
      <c r="BC275" s="77" t="n">
        <v>950</v>
      </c>
      <c r="BD275" s="77" t="n">
        <v>996</v>
      </c>
      <c r="BE275" s="77" t="n">
        <f aca="false">BC275-BB275</f>
        <v>-9</v>
      </c>
      <c r="BF275" s="77" t="n">
        <f aca="false">AQ275</f>
        <v>8640.2049858156</v>
      </c>
      <c r="BG275" s="139" t="n">
        <f aca="false">BD275/24</f>
        <v>41.5</v>
      </c>
      <c r="BH275" s="79" t="n">
        <v>0</v>
      </c>
      <c r="BI275" s="80" t="n">
        <v>0</v>
      </c>
      <c r="BJ275" s="82" t="n">
        <v>23.4</v>
      </c>
      <c r="BK275" s="82" t="n">
        <v>20.61</v>
      </c>
      <c r="BL275" s="82" t="n">
        <v>11.25</v>
      </c>
      <c r="BM275" s="82" t="n">
        <v>50.12</v>
      </c>
      <c r="BN275" s="83" t="n">
        <v>0.9314</v>
      </c>
      <c r="BO275" s="82" t="n">
        <v>87.44</v>
      </c>
      <c r="BP275" s="81" t="n">
        <v>86.97</v>
      </c>
      <c r="BQ275" s="78" t="n">
        <f aca="false">SUM(BH275:BI275)</f>
        <v>0</v>
      </c>
      <c r="BR275" s="77" t="n">
        <v>11475</v>
      </c>
      <c r="BS275" s="77" t="n">
        <v>11333</v>
      </c>
      <c r="BT275" s="78" t="n">
        <v>5.1</v>
      </c>
    </row>
    <row r="276" customFormat="false" ht="13.8" hidden="false" customHeight="false" outlineLevel="0" collapsed="false">
      <c r="A276" s="189"/>
      <c r="B276" s="55" t="n">
        <v>43736</v>
      </c>
      <c r="C276" s="56" t="n">
        <v>88.7</v>
      </c>
      <c r="D276" s="57" t="n">
        <v>0.671</v>
      </c>
      <c r="E276" s="58" t="n">
        <v>82.1</v>
      </c>
      <c r="F276" s="59" t="n">
        <v>103</v>
      </c>
      <c r="G276" s="59" t="n">
        <v>82</v>
      </c>
      <c r="H276" s="60" t="n">
        <v>24</v>
      </c>
      <c r="I276" s="60" t="n">
        <v>0</v>
      </c>
      <c r="J276" s="60" t="n">
        <v>24</v>
      </c>
      <c r="K276" s="60" t="n">
        <v>0</v>
      </c>
      <c r="L276" s="61" t="n">
        <v>0</v>
      </c>
      <c r="M276" s="61" t="n">
        <v>0</v>
      </c>
      <c r="N276" s="61" t="n">
        <v>0</v>
      </c>
      <c r="O276" s="61" t="n">
        <v>0</v>
      </c>
      <c r="P276" s="61" t="n">
        <v>10</v>
      </c>
      <c r="Q276" s="61" t="n">
        <v>0</v>
      </c>
      <c r="R276" s="61" t="n">
        <v>3510</v>
      </c>
      <c r="S276" s="62" t="n">
        <v>3083</v>
      </c>
      <c r="T276" s="62" t="n">
        <v>3083</v>
      </c>
      <c r="U276" s="63" t="n">
        <v>3015</v>
      </c>
      <c r="V276" s="63" t="n">
        <v>3103</v>
      </c>
      <c r="W276" s="60" t="n">
        <v>40</v>
      </c>
      <c r="X276" s="60" t="n">
        <v>0</v>
      </c>
      <c r="Y276" s="60" t="n">
        <v>40</v>
      </c>
      <c r="Z276" s="60" t="n">
        <v>0</v>
      </c>
      <c r="AA276" s="60" t="n">
        <v>60</v>
      </c>
      <c r="AB276" s="59" t="n">
        <v>0</v>
      </c>
      <c r="AC276" s="59" t="n">
        <f aca="false">(V276-U276)+AZ276</f>
        <v>88</v>
      </c>
      <c r="AD276" s="65" t="n">
        <f aca="false">U276-T276</f>
        <v>-68</v>
      </c>
      <c r="AE276" s="59" t="n">
        <v>143</v>
      </c>
      <c r="AF276" s="66" t="n">
        <f aca="false">IF(AE276&gt;0, V276/(AE276*24),"no data")</f>
        <v>0.904137529137529</v>
      </c>
      <c r="AG276" s="67" t="n">
        <f aca="false">IF(R276&gt;0,R276/24,"no data")</f>
        <v>146.25</v>
      </c>
      <c r="AH276" s="66" t="n">
        <f aca="false">IF(U276&gt;0,(U276/R276),"no data")</f>
        <v>0.858974358974359</v>
      </c>
      <c r="AI276" s="68" t="n">
        <f aca="false">(1440-((W276*X276)+(Y276*Z276)+(AA276*AB276))/(W276+Y276+AA276))/1440</f>
        <v>1</v>
      </c>
      <c r="AJ276" s="69" t="n">
        <f aca="false">IF(U276&gt;0,(1440-((X276*W276+AT276*AU276)+(Z276*Y276+AV276*AW276)+(AA276*AB276+AX276*AY276))/(W276+Y276+AA276))/1440,"no data")</f>
        <v>0.925</v>
      </c>
      <c r="AK276" s="91" t="n">
        <v>3.69</v>
      </c>
      <c r="AL276" s="96" t="n">
        <v>147.63</v>
      </c>
      <c r="AM276" s="81" t="n">
        <f aca="false">AK276*AL276</f>
        <v>544.7547</v>
      </c>
      <c r="AN276" s="91" t="n">
        <v>25.79668</v>
      </c>
      <c r="AO276" s="166" t="n">
        <v>1008.31075936904</v>
      </c>
      <c r="AP276" s="58" t="n">
        <f aca="false">AN276*AO276</f>
        <v>26011.07</v>
      </c>
      <c r="AQ276" s="166" t="n">
        <f aca="false">IF(U276&gt;0,((((AK276*AL276)+(AN276*AO276))/(U276*1000))*1000000),"no data")</f>
        <v>8807.90205638474</v>
      </c>
      <c r="AR276" s="168" t="n">
        <f aca="false">S276/24</f>
        <v>128.458333333333</v>
      </c>
      <c r="AS276" s="34"/>
      <c r="AT276" s="59" t="n">
        <v>0</v>
      </c>
      <c r="AU276" s="76" t="n">
        <v>0</v>
      </c>
      <c r="AV276" s="76" t="n">
        <v>0</v>
      </c>
      <c r="AW276" s="59" t="n">
        <v>0</v>
      </c>
      <c r="AX276" s="76" t="n">
        <v>18</v>
      </c>
      <c r="AY276" s="59" t="n">
        <v>840</v>
      </c>
      <c r="AZ276" s="59" t="n">
        <v>0</v>
      </c>
      <c r="BB276" s="77" t="n">
        <v>954</v>
      </c>
      <c r="BC276" s="77" t="n">
        <v>949</v>
      </c>
      <c r="BD276" s="77" t="n">
        <v>1200</v>
      </c>
      <c r="BE276" s="77" t="n">
        <f aca="false">BC276-BB276</f>
        <v>-5</v>
      </c>
      <c r="BF276" s="77" t="n">
        <f aca="false">AQ276</f>
        <v>8807.90205638474</v>
      </c>
      <c r="BG276" s="139" t="n">
        <f aca="false">BD276/24</f>
        <v>50</v>
      </c>
      <c r="BH276" s="79" t="n">
        <v>1.053</v>
      </c>
      <c r="BI276" s="80" t="n">
        <v>1.053</v>
      </c>
      <c r="BJ276" s="82" t="n">
        <v>23.39</v>
      </c>
      <c r="BK276" s="82" t="n">
        <v>20.53</v>
      </c>
      <c r="BL276" s="82" t="n">
        <v>11.15</v>
      </c>
      <c r="BM276" s="82" t="n">
        <v>50.1</v>
      </c>
      <c r="BN276" s="83" t="n">
        <v>0.9299</v>
      </c>
      <c r="BO276" s="82" t="n">
        <v>87.4</v>
      </c>
      <c r="BP276" s="81" t="n">
        <v>86.91</v>
      </c>
      <c r="BQ276" s="78" t="n">
        <f aca="false">SUM(BH276:BI276)</f>
        <v>2.106</v>
      </c>
      <c r="BR276" s="77" t="n">
        <v>11507</v>
      </c>
      <c r="BS276" s="77" t="n">
        <v>11303</v>
      </c>
      <c r="BT276" s="78" t="n">
        <v>5.45</v>
      </c>
    </row>
    <row r="277" customFormat="false" ht="13.8" hidden="false" customHeight="false" outlineLevel="0" collapsed="false">
      <c r="A277" s="189"/>
      <c r="B277" s="55" t="n">
        <v>43737</v>
      </c>
      <c r="C277" s="56" t="n">
        <v>80.1</v>
      </c>
      <c r="D277" s="57" t="n">
        <v>0.767</v>
      </c>
      <c r="E277" s="58" t="n">
        <v>73.1</v>
      </c>
      <c r="F277" s="59" t="n">
        <v>89</v>
      </c>
      <c r="G277" s="59" t="n">
        <v>69</v>
      </c>
      <c r="H277" s="60" t="n">
        <v>24</v>
      </c>
      <c r="I277" s="60" t="n">
        <v>0</v>
      </c>
      <c r="J277" s="60" t="n">
        <v>4</v>
      </c>
      <c r="K277" s="60" t="n">
        <v>36</v>
      </c>
      <c r="L277" s="61" t="n">
        <v>0</v>
      </c>
      <c r="M277" s="61" t="n">
        <v>0</v>
      </c>
      <c r="N277" s="61" t="n">
        <v>19</v>
      </c>
      <c r="O277" s="61" t="n">
        <v>3</v>
      </c>
      <c r="P277" s="61" t="n">
        <v>0</v>
      </c>
      <c r="Q277" s="61" t="n">
        <v>0</v>
      </c>
      <c r="R277" s="61" t="n">
        <v>3597</v>
      </c>
      <c r="S277" s="62" t="n">
        <v>3177</v>
      </c>
      <c r="T277" s="62" t="n">
        <v>1692</v>
      </c>
      <c r="U277" s="63" t="n">
        <v>1687</v>
      </c>
      <c r="V277" s="63" t="n">
        <v>1753</v>
      </c>
      <c r="W277" s="60" t="n">
        <v>40</v>
      </c>
      <c r="X277" s="60" t="n">
        <v>0</v>
      </c>
      <c r="Y277" s="60" t="n">
        <v>40</v>
      </c>
      <c r="Z277" s="60" t="n">
        <v>0</v>
      </c>
      <c r="AA277" s="60" t="n">
        <v>60</v>
      </c>
      <c r="AB277" s="59" t="n">
        <v>0</v>
      </c>
      <c r="AC277" s="59" t="n">
        <f aca="false">(V277-U277)+AZ277</f>
        <v>66</v>
      </c>
      <c r="AD277" s="65" t="n">
        <f aca="false">U277-T277</f>
        <v>-5</v>
      </c>
      <c r="AE277" s="59" t="n">
        <v>124</v>
      </c>
      <c r="AF277" s="66" t="n">
        <f aca="false">IF(AE277&gt;0, V277/(AE277*24),"no data")</f>
        <v>0.589045698924731</v>
      </c>
      <c r="AG277" s="67" t="n">
        <f aca="false">IF(R277&gt;0,R277/24,"no data")</f>
        <v>149.875</v>
      </c>
      <c r="AH277" s="66" t="n">
        <f aca="false">IF(U277&gt;0,(U277/R277),"no data")</f>
        <v>0.469001946066166</v>
      </c>
      <c r="AI277" s="68" t="n">
        <f aca="false">(1440-((W277*X277)+(Y277*Z277)+(AA277*AB277))/(W277+Y277+AA277))/1440</f>
        <v>1</v>
      </c>
      <c r="AJ277" s="69" t="n">
        <f aca="false">IF(U277&gt;0,(1440-((X277*W277+AT277*AU277)+(Z277*Y277+AV277*AW277)+(AA277*AB277+AX277*AY277))/(W277+Y277+AA277))/1440,"no data")</f>
        <v>0.741502976190476</v>
      </c>
      <c r="AK277" s="91" t="n">
        <v>0.501</v>
      </c>
      <c r="AL277" s="96" t="n">
        <v>145.39</v>
      </c>
      <c r="AM277" s="81" t="n">
        <f aca="false">AK277*AL277</f>
        <v>72.84039</v>
      </c>
      <c r="AN277" s="91" t="n">
        <v>14.79012</v>
      </c>
      <c r="AO277" s="166" t="n">
        <v>1010.42385051643</v>
      </c>
      <c r="AP277" s="58" t="n">
        <f aca="false">AN277*AO277</f>
        <v>14944.29</v>
      </c>
      <c r="AQ277" s="166" t="n">
        <f aca="false">IF(U277&gt;0,((((AK277*AL277)+(AN277*AO277))/(U277*1000))*1000000),"no data")</f>
        <v>8901.67776526378</v>
      </c>
      <c r="AR277" s="168" t="n">
        <f aca="false">S277/24</f>
        <v>132.375</v>
      </c>
      <c r="AS277" s="34"/>
      <c r="AT277" s="59" t="n">
        <v>0</v>
      </c>
      <c r="AU277" s="76" t="n">
        <v>0</v>
      </c>
      <c r="AV277" s="76" t="n">
        <v>13</v>
      </c>
      <c r="AW277" s="59" t="n">
        <v>21</v>
      </c>
      <c r="AX277" s="76" t="n">
        <v>36</v>
      </c>
      <c r="AY277" s="59" t="n">
        <v>1440</v>
      </c>
      <c r="AZ277" s="59" t="n">
        <v>0</v>
      </c>
      <c r="BB277" s="77" t="n">
        <v>982</v>
      </c>
      <c r="BC277" s="77" t="n">
        <v>192</v>
      </c>
      <c r="BD277" s="77" t="n">
        <v>579</v>
      </c>
      <c r="BE277" s="77" t="n">
        <f aca="false">BC277-BB277</f>
        <v>-790</v>
      </c>
      <c r="BF277" s="77" t="n">
        <f aca="false">AQ277</f>
        <v>8901.67776526378</v>
      </c>
      <c r="BG277" s="139" t="n">
        <f aca="false">BD277/24</f>
        <v>24.125</v>
      </c>
      <c r="BH277" s="79" t="n">
        <v>0</v>
      </c>
      <c r="BI277" s="80" t="n">
        <v>0</v>
      </c>
      <c r="BJ277" s="82" t="n">
        <v>23.83</v>
      </c>
      <c r="BK277" s="82" t="n">
        <v>20.89</v>
      </c>
      <c r="BL277" s="82" t="n">
        <v>11.77</v>
      </c>
      <c r="BM277" s="82" t="n">
        <v>50.12</v>
      </c>
      <c r="BN277" s="83" t="n">
        <v>0.9302</v>
      </c>
      <c r="BO277" s="82" t="n">
        <v>87.22</v>
      </c>
      <c r="BP277" s="81" t="n">
        <v>86.87</v>
      </c>
      <c r="BQ277" s="78" t="n">
        <f aca="false">SUM(BH277:BI277)</f>
        <v>0</v>
      </c>
      <c r="BR277" s="77" t="n">
        <v>11394</v>
      </c>
      <c r="BS277" s="77" t="n">
        <v>11183</v>
      </c>
      <c r="BT277" s="78" t="n">
        <v>0</v>
      </c>
    </row>
    <row r="278" customFormat="false" ht="13.8" hidden="false" customHeight="false" outlineLevel="0" collapsed="false">
      <c r="A278" s="189"/>
      <c r="B278" s="55" t="n">
        <v>43738</v>
      </c>
      <c r="C278" s="56" t="n">
        <v>83</v>
      </c>
      <c r="D278" s="57" t="n">
        <v>0.746</v>
      </c>
      <c r="E278" s="58" t="n">
        <v>81.32</v>
      </c>
      <c r="F278" s="59" t="n">
        <v>93</v>
      </c>
      <c r="G278" s="59" t="n">
        <v>77</v>
      </c>
      <c r="H278" s="60" t="n">
        <v>24</v>
      </c>
      <c r="I278" s="60" t="n">
        <v>0</v>
      </c>
      <c r="J278" s="60" t="n">
        <v>0</v>
      </c>
      <c r="K278" s="60" t="n">
        <v>0</v>
      </c>
      <c r="L278" s="61" t="n">
        <v>0</v>
      </c>
      <c r="M278" s="61" t="n">
        <v>0</v>
      </c>
      <c r="N278" s="61" t="n">
        <v>24</v>
      </c>
      <c r="O278" s="61" t="n">
        <v>0</v>
      </c>
      <c r="P278" s="61" t="n">
        <v>0</v>
      </c>
      <c r="Q278" s="61" t="n">
        <v>0</v>
      </c>
      <c r="R278" s="61" t="n">
        <v>3568</v>
      </c>
      <c r="S278" s="62" t="n">
        <v>3488</v>
      </c>
      <c r="T278" s="62" t="n">
        <v>1386</v>
      </c>
      <c r="U278" s="63" t="n">
        <v>1377</v>
      </c>
      <c r="V278" s="63" t="n">
        <v>1449</v>
      </c>
      <c r="W278" s="60" t="n">
        <v>40</v>
      </c>
      <c r="X278" s="60" t="n">
        <v>0</v>
      </c>
      <c r="Y278" s="60" t="n">
        <v>40</v>
      </c>
      <c r="Z278" s="60" t="n">
        <v>0</v>
      </c>
      <c r="AA278" s="60" t="n">
        <v>60</v>
      </c>
      <c r="AB278" s="59" t="n">
        <v>0</v>
      </c>
      <c r="AC278" s="59" t="n">
        <f aca="false">(V278-U278)+AZ278</f>
        <v>72</v>
      </c>
      <c r="AD278" s="65" t="n">
        <f aca="false">U278-T278</f>
        <v>-9</v>
      </c>
      <c r="AE278" s="59" t="n">
        <v>62</v>
      </c>
      <c r="AF278" s="66" t="n">
        <f aca="false">IF(AE278&gt;0, V278/(AE278*24),"no data")</f>
        <v>0.973790322580645</v>
      </c>
      <c r="AG278" s="67" t="n">
        <f aca="false">IF(R278&gt;0,R278/24,"no data")</f>
        <v>148.666666666667</v>
      </c>
      <c r="AH278" s="66" t="n">
        <f aca="false">IF(U278&gt;0,(U278/R278),"no data")</f>
        <v>0.385930493273543</v>
      </c>
      <c r="AI278" s="68" t="n">
        <f aca="false">(1440-((W278*X278)+(Y278*Z278)+(AA278*AB278))/(W278+Y278+AA278))/1440</f>
        <v>1</v>
      </c>
      <c r="AJ278" s="69" t="n">
        <f aca="false">IF(U278&gt;0,(1440-((X278*W278+AT278*AU278)+(Z278*Y278+AV278*AW278)+(AA278*AB278+AX278*AY278))/(W278+Y278+AA278))/1440,"no data")</f>
        <v>0.714285714285714</v>
      </c>
      <c r="AK278" s="91" t="n">
        <v>0</v>
      </c>
      <c r="AL278" s="96" t="n">
        <v>0</v>
      </c>
      <c r="AM278" s="81" t="n">
        <f aca="false">AK278*AL278</f>
        <v>0</v>
      </c>
      <c r="AN278" s="91" t="n">
        <v>12.32798</v>
      </c>
      <c r="AO278" s="166" t="n">
        <v>1014.88078338868</v>
      </c>
      <c r="AP278" s="58" t="n">
        <f aca="false">AN278*AO278</f>
        <v>12511.43</v>
      </c>
      <c r="AQ278" s="166" t="n">
        <f aca="false">IF(U278&gt;0,((((AK278*AL278)+(AN278*AO278))/(U278*1000))*1000000),"no data")</f>
        <v>9086.0058097313</v>
      </c>
      <c r="AR278" s="168" t="n">
        <f aca="false">S278/24</f>
        <v>145.333333333333</v>
      </c>
      <c r="AS278" s="34"/>
      <c r="AT278" s="59" t="n">
        <v>0</v>
      </c>
      <c r="AU278" s="76" t="n">
        <v>0</v>
      </c>
      <c r="AV278" s="76" t="n">
        <v>0</v>
      </c>
      <c r="AW278" s="59" t="n">
        <v>0</v>
      </c>
      <c r="AX278" s="76" t="n">
        <v>40</v>
      </c>
      <c r="AY278" s="59" t="n">
        <v>1440</v>
      </c>
      <c r="AZ278" s="59" t="n">
        <v>0</v>
      </c>
      <c r="BB278" s="77" t="n">
        <v>978</v>
      </c>
      <c r="BC278" s="77" t="n">
        <v>0</v>
      </c>
      <c r="BD278" s="77" t="n">
        <v>471</v>
      </c>
      <c r="BE278" s="77" t="n">
        <f aca="false">BC278-BB278</f>
        <v>-978</v>
      </c>
      <c r="BF278" s="77" t="n">
        <f aca="false">AQ278</f>
        <v>9086.0058097313</v>
      </c>
      <c r="BG278" s="139" t="n">
        <f aca="false">BD278/24</f>
        <v>19.625</v>
      </c>
      <c r="BH278" s="79" t="n">
        <v>0</v>
      </c>
      <c r="BI278" s="80" t="n">
        <v>0</v>
      </c>
      <c r="BJ278" s="82" t="n">
        <v>23.66</v>
      </c>
      <c r="BK278" s="82" t="n">
        <v>0</v>
      </c>
      <c r="BL278" s="82" t="n">
        <v>0</v>
      </c>
      <c r="BM278" s="82" t="n">
        <v>50.1</v>
      </c>
      <c r="BN278" s="83" t="n">
        <v>0</v>
      </c>
      <c r="BO278" s="82" t="n">
        <v>87.31</v>
      </c>
      <c r="BP278" s="81" t="n">
        <v>0</v>
      </c>
      <c r="BQ278" s="78" t="n">
        <f aca="false">SUM(BH278:BI278)</f>
        <v>0</v>
      </c>
      <c r="BR278" s="77" t="n">
        <v>11412</v>
      </c>
      <c r="BS278" s="77" t="n">
        <v>0</v>
      </c>
      <c r="BT278" s="78" t="n">
        <v>5.5</v>
      </c>
    </row>
    <row r="279" customFormat="false" ht="14.95" hidden="false" customHeight="true" outlineLevel="0" collapsed="false">
      <c r="A279" s="189" t="s">
        <v>124</v>
      </c>
      <c r="B279" s="55" t="n">
        <v>43739</v>
      </c>
      <c r="C279" s="56" t="n">
        <v>84.1</v>
      </c>
      <c r="D279" s="57" t="n">
        <v>0.72</v>
      </c>
      <c r="E279" s="58" t="n">
        <v>81.3</v>
      </c>
      <c r="F279" s="59" t="n">
        <v>92</v>
      </c>
      <c r="G279" s="59" t="n">
        <v>78</v>
      </c>
      <c r="H279" s="60" t="n">
        <v>17</v>
      </c>
      <c r="I279" s="60" t="n">
        <v>55</v>
      </c>
      <c r="J279" s="60" t="n">
        <v>0</v>
      </c>
      <c r="K279" s="60" t="n">
        <v>0</v>
      </c>
      <c r="L279" s="61" t="n">
        <v>5</v>
      </c>
      <c r="M279" s="61" t="n">
        <v>52</v>
      </c>
      <c r="N279" s="61" t="n">
        <v>24</v>
      </c>
      <c r="O279" s="61" t="n">
        <v>0</v>
      </c>
      <c r="P279" s="61" t="n">
        <v>0</v>
      </c>
      <c r="Q279" s="61" t="n">
        <v>0</v>
      </c>
      <c r="R279" s="61" t="n">
        <v>3557</v>
      </c>
      <c r="S279" s="62" t="n">
        <v>3492</v>
      </c>
      <c r="T279" s="62" t="n">
        <v>1045</v>
      </c>
      <c r="U279" s="63" t="n">
        <v>1024.42</v>
      </c>
      <c r="V279" s="63" t="n">
        <v>1076</v>
      </c>
      <c r="W279" s="60" t="n">
        <v>40</v>
      </c>
      <c r="X279" s="60" t="n">
        <v>0</v>
      </c>
      <c r="Y279" s="60" t="n">
        <v>40</v>
      </c>
      <c r="Z279" s="60" t="n">
        <v>0</v>
      </c>
      <c r="AA279" s="60" t="n">
        <v>60</v>
      </c>
      <c r="AB279" s="59" t="n">
        <v>0</v>
      </c>
      <c r="AC279" s="59" t="n">
        <f aca="false">(V279-U279)+AZ279</f>
        <v>57.5799999999999</v>
      </c>
      <c r="AD279" s="65" t="n">
        <f aca="false">U279-T279</f>
        <v>-20.5799999999999</v>
      </c>
      <c r="AE279" s="59" t="n">
        <v>61</v>
      </c>
      <c r="AF279" s="66" t="n">
        <f aca="false">IF(AE279&gt;0, V279/(AE279*24),"no data")</f>
        <v>0.734972677595628</v>
      </c>
      <c r="AG279" s="67" t="n">
        <f aca="false">IF(R279&gt;0,R279/24,"no data")</f>
        <v>148.208333333333</v>
      </c>
      <c r="AH279" s="66" t="n">
        <f aca="false">IF(U279&gt;0,(U279/R279),"no data")</f>
        <v>0.288001124543154</v>
      </c>
      <c r="AI279" s="68" t="n">
        <f aca="false">(1440-((W279*X279)+(Y279*Z279)+(AA279*AB279))/(W279+Y279+AA279))/1440</f>
        <v>1</v>
      </c>
      <c r="AJ279" s="69" t="n">
        <f aca="false">IF(U279&gt;0,(1440-((X279*W279+AT279*AU279)+(Z279*Y279+AV279*AW279)+(AA279*AB279+AX279*AY279))/(W279+Y279+AA279))/1440,"no data")</f>
        <v>0.783621031746032</v>
      </c>
      <c r="AK279" s="91" t="n">
        <v>0</v>
      </c>
      <c r="AL279" s="96" t="n">
        <v>0</v>
      </c>
      <c r="AM279" s="81" t="n">
        <f aca="false">AK279*AL279</f>
        <v>0</v>
      </c>
      <c r="AN279" s="91" t="n">
        <v>9.359</v>
      </c>
      <c r="AO279" s="166" t="n">
        <v>1008.12</v>
      </c>
      <c r="AP279" s="58" t="n">
        <f aca="false">AN279*AO279</f>
        <v>9434.99508</v>
      </c>
      <c r="AQ279" s="166" t="n">
        <f aca="false">IF(U279&gt;0,((((AK279*AL279)+(AN279*AO279))/(U279*1000))*1000000),"no data")</f>
        <v>9210.08480896507</v>
      </c>
      <c r="AR279" s="168" t="n">
        <f aca="false">S279/24</f>
        <v>145.5</v>
      </c>
      <c r="AS279" s="34"/>
      <c r="AT279" s="59" t="n">
        <v>14</v>
      </c>
      <c r="AU279" s="76" t="n">
        <v>13</v>
      </c>
      <c r="AV279" s="76" t="n">
        <v>0</v>
      </c>
      <c r="AW279" s="59" t="n">
        <v>0</v>
      </c>
      <c r="AX279" s="76" t="n">
        <v>40</v>
      </c>
      <c r="AY279" s="59" t="n">
        <v>1086</v>
      </c>
      <c r="AZ279" s="59" t="n">
        <v>6</v>
      </c>
      <c r="BB279" s="77" t="n">
        <v>724</v>
      </c>
      <c r="BC279" s="77" t="n">
        <v>0</v>
      </c>
      <c r="BD279" s="77" t="n">
        <v>352</v>
      </c>
      <c r="BE279" s="77" t="n">
        <f aca="false">BC279-BB279</f>
        <v>-724</v>
      </c>
      <c r="BF279" s="77" t="n">
        <f aca="false">AQ279</f>
        <v>9210.08480896507</v>
      </c>
      <c r="BG279" s="139" t="n">
        <f aca="false">BD279/24</f>
        <v>14.6666666666667</v>
      </c>
      <c r="BH279" s="79" t="n">
        <v>0</v>
      </c>
      <c r="BI279" s="80" t="n">
        <v>0</v>
      </c>
      <c r="BJ279" s="82" t="n">
        <v>23.71</v>
      </c>
      <c r="BK279" s="82" t="n">
        <v>0</v>
      </c>
      <c r="BL279" s="82" t="n">
        <v>0</v>
      </c>
      <c r="BM279" s="82" t="n">
        <v>50.09</v>
      </c>
      <c r="BN279" s="83" t="n">
        <v>0</v>
      </c>
      <c r="BO279" s="82" t="n">
        <v>87.28</v>
      </c>
      <c r="BP279" s="81" t="n">
        <v>0</v>
      </c>
      <c r="BQ279" s="78" t="n">
        <f aca="false">SUM(BH279:BI279)</f>
        <v>0</v>
      </c>
      <c r="BR279" s="77" t="n">
        <v>11449</v>
      </c>
      <c r="BS279" s="77" t="n">
        <v>0</v>
      </c>
      <c r="BT279" s="78" t="n">
        <v>0</v>
      </c>
    </row>
    <row r="280" customFormat="false" ht="13.8" hidden="false" customHeight="false" outlineLevel="0" collapsed="false">
      <c r="A280" s="189"/>
      <c r="B280" s="55" t="n">
        <v>43740</v>
      </c>
      <c r="C280" s="56" t="n">
        <v>83.5</v>
      </c>
      <c r="D280" s="57" t="n">
        <v>0.69</v>
      </c>
      <c r="E280" s="58" t="n">
        <v>78.9</v>
      </c>
      <c r="F280" s="59" t="n">
        <v>93.9</v>
      </c>
      <c r="G280" s="59" t="n">
        <v>75.9</v>
      </c>
      <c r="H280" s="60" t="n">
        <v>0</v>
      </c>
      <c r="I280" s="60" t="n">
        <v>0</v>
      </c>
      <c r="J280" s="60" t="n">
        <v>0</v>
      </c>
      <c r="K280" s="60" t="n">
        <v>0</v>
      </c>
      <c r="L280" s="61" t="n">
        <v>24</v>
      </c>
      <c r="M280" s="61" t="n">
        <v>0</v>
      </c>
      <c r="N280" s="61" t="n">
        <v>24</v>
      </c>
      <c r="O280" s="61" t="n">
        <v>0</v>
      </c>
      <c r="P280" s="61" t="n">
        <v>0</v>
      </c>
      <c r="Q280" s="61" t="n">
        <v>0</v>
      </c>
      <c r="R280" s="61" t="n">
        <v>3562</v>
      </c>
      <c r="S280" s="62" t="n">
        <v>3512</v>
      </c>
      <c r="T280" s="62" t="n">
        <v>0</v>
      </c>
      <c r="U280" s="63" t="n">
        <v>0</v>
      </c>
      <c r="V280" s="63" t="n">
        <v>0</v>
      </c>
      <c r="W280" s="60" t="n">
        <v>40</v>
      </c>
      <c r="X280" s="60" t="n">
        <v>0</v>
      </c>
      <c r="Y280" s="60" t="n">
        <v>40</v>
      </c>
      <c r="Z280" s="60" t="n">
        <v>0</v>
      </c>
      <c r="AA280" s="60" t="n">
        <v>60</v>
      </c>
      <c r="AB280" s="59" t="n">
        <v>0</v>
      </c>
      <c r="AC280" s="59" t="n">
        <f aca="false">(V280-U280)+AZ280</f>
        <v>16</v>
      </c>
      <c r="AD280" s="65" t="n">
        <f aca="false">U280-T280</f>
        <v>0</v>
      </c>
      <c r="AE280" s="59" t="n">
        <v>0</v>
      </c>
      <c r="AF280" s="66" t="str">
        <f aca="false">IF(AE280&gt;0, V280/(AE280*24),"no data")</f>
        <v>no data</v>
      </c>
      <c r="AG280" s="67" t="n">
        <f aca="false">IF(R280&gt;0,R280/24,"no data")</f>
        <v>148.416666666667</v>
      </c>
      <c r="AH280" s="66" t="str">
        <f aca="false">IF(U280&gt;0,(U280/R280),"no data")</f>
        <v>no data</v>
      </c>
      <c r="AI280" s="68" t="n">
        <f aca="false">(1440-((W280*X280)+(Y280*Z280)+(AA280*AB280))/(W280+Y280+AA280))/1440</f>
        <v>1</v>
      </c>
      <c r="AJ280" s="69" t="str">
        <f aca="false">IF(U280&gt;0,(1440-((X280*W280+AT280*AU280)+(Z280*Y280+AV280*AW280)+(AA280*AB280+AX280*AY280))/(W280+Y280+AA280))/1440,"no data")</f>
        <v>no data</v>
      </c>
      <c r="AK280" s="91" t="n">
        <v>0</v>
      </c>
      <c r="AL280" s="96" t="n">
        <v>0</v>
      </c>
      <c r="AM280" s="81" t="n">
        <f aca="false">AK280*AL280</f>
        <v>0</v>
      </c>
      <c r="AN280" s="91" t="n">
        <v>0</v>
      </c>
      <c r="AO280" s="166" t="n">
        <v>0</v>
      </c>
      <c r="AP280" s="58" t="n">
        <f aca="false">AN280*AO280</f>
        <v>0</v>
      </c>
      <c r="AQ280" s="166" t="str">
        <f aca="false">IF(U280&gt;0,((((AK280*AL280)+(AN280*AO280))/(U280*1000))*1000000),"no data")</f>
        <v>no data</v>
      </c>
      <c r="AR280" s="168" t="n">
        <f aca="false">S280/24</f>
        <v>146.333333333333</v>
      </c>
      <c r="AS280" s="34"/>
      <c r="AT280" s="59" t="n">
        <v>0</v>
      </c>
      <c r="AU280" s="76" t="n">
        <v>0</v>
      </c>
      <c r="AV280" s="76" t="n">
        <v>0</v>
      </c>
      <c r="AW280" s="59" t="n">
        <v>0</v>
      </c>
      <c r="AX280" s="76" t="n">
        <v>0</v>
      </c>
      <c r="AY280" s="59" t="n">
        <v>0</v>
      </c>
      <c r="AZ280" s="59" t="n">
        <v>16</v>
      </c>
      <c r="BB280" s="77" t="n">
        <v>0</v>
      </c>
      <c r="BC280" s="77" t="n">
        <v>0</v>
      </c>
      <c r="BD280" s="77" t="n">
        <v>0</v>
      </c>
      <c r="BE280" s="77" t="n">
        <f aca="false">BC280-BB280</f>
        <v>0</v>
      </c>
      <c r="BF280" s="77" t="str">
        <f aca="false">AQ280</f>
        <v>no data</v>
      </c>
      <c r="BG280" s="139" t="n">
        <f aca="false">BD280/24</f>
        <v>0</v>
      </c>
      <c r="BH280" s="79" t="n">
        <v>0</v>
      </c>
      <c r="BI280" s="80" t="n">
        <v>0</v>
      </c>
      <c r="BJ280" s="82" t="n">
        <v>0</v>
      </c>
      <c r="BK280" s="82" t="n">
        <v>0</v>
      </c>
      <c r="BL280" s="82" t="n">
        <v>0</v>
      </c>
      <c r="BM280" s="82" t="n">
        <v>50.08</v>
      </c>
      <c r="BN280" s="83" t="n">
        <v>0</v>
      </c>
      <c r="BO280" s="82" t="n">
        <v>0</v>
      </c>
      <c r="BP280" s="81" t="n">
        <v>0</v>
      </c>
      <c r="BQ280" s="78" t="n">
        <f aca="false">SUM(BH280:BI280)</f>
        <v>0</v>
      </c>
      <c r="BR280" s="77" t="n">
        <v>0</v>
      </c>
      <c r="BS280" s="77" t="n">
        <v>0</v>
      </c>
      <c r="BT280" s="78" t="n">
        <v>0</v>
      </c>
    </row>
    <row r="281" customFormat="false" ht="13.8" hidden="false" customHeight="false" outlineLevel="0" collapsed="false">
      <c r="A281" s="189"/>
      <c r="B281" s="55" t="n">
        <v>43741</v>
      </c>
      <c r="C281" s="56" t="n">
        <v>82.34</v>
      </c>
      <c r="D281" s="57" t="n">
        <v>0.6629</v>
      </c>
      <c r="E281" s="58" t="n">
        <v>76.1</v>
      </c>
      <c r="F281" s="59" t="n">
        <v>94.97</v>
      </c>
      <c r="G281" s="59" t="n">
        <v>72.76</v>
      </c>
      <c r="H281" s="60" t="n">
        <v>0</v>
      </c>
      <c r="I281" s="60" t="n">
        <v>0</v>
      </c>
      <c r="J281" s="60" t="n">
        <v>0</v>
      </c>
      <c r="K281" s="60" t="n">
        <v>0</v>
      </c>
      <c r="L281" s="61" t="n">
        <v>24</v>
      </c>
      <c r="M281" s="61" t="n">
        <v>0</v>
      </c>
      <c r="N281" s="61" t="n">
        <v>24</v>
      </c>
      <c r="O281" s="61" t="n">
        <v>0</v>
      </c>
      <c r="P281" s="61" t="n">
        <v>0</v>
      </c>
      <c r="Q281" s="61" t="n">
        <v>0</v>
      </c>
      <c r="R281" s="61" t="n">
        <v>3547</v>
      </c>
      <c r="S281" s="62" t="n">
        <v>3511</v>
      </c>
      <c r="T281" s="62" t="n">
        <v>0</v>
      </c>
      <c r="U281" s="63" t="n">
        <v>0</v>
      </c>
      <c r="V281" s="63" t="n">
        <v>0</v>
      </c>
      <c r="W281" s="60" t="n">
        <v>40</v>
      </c>
      <c r="X281" s="60" t="n">
        <v>0</v>
      </c>
      <c r="Y281" s="60" t="n">
        <v>40</v>
      </c>
      <c r="Z281" s="60" t="n">
        <v>0</v>
      </c>
      <c r="AA281" s="60" t="n">
        <v>60</v>
      </c>
      <c r="AB281" s="59" t="n">
        <v>0</v>
      </c>
      <c r="AC281" s="59" t="n">
        <f aca="false">(V281-U281)+AZ281</f>
        <v>14</v>
      </c>
      <c r="AD281" s="65" t="n">
        <f aca="false">U281-T281</f>
        <v>0</v>
      </c>
      <c r="AE281" s="59" t="n">
        <v>0</v>
      </c>
      <c r="AF281" s="66" t="str">
        <f aca="false">IF(AE281&gt;0, V281/(AE281*24),"no data")</f>
        <v>no data</v>
      </c>
      <c r="AG281" s="67" t="n">
        <f aca="false">IF(R281&gt;0,R281/24,"no data")</f>
        <v>147.791666666667</v>
      </c>
      <c r="AH281" s="66" t="str">
        <f aca="false">IF(U281&gt;0,(U281/R281),"no data")</f>
        <v>no data</v>
      </c>
      <c r="AI281" s="68" t="n">
        <f aca="false">(1440-((W281*X281)+(Y281*Z281)+(AA281*AB281))/(W281+Y281+AA281))/1440</f>
        <v>1</v>
      </c>
      <c r="AJ281" s="69" t="str">
        <f aca="false">IF(U281&gt;0,(1440-((X281*W281+AT281*AU281)+(Z281*Y281+AV281*AW281)+(AA281*AB281+AX281*AY281))/(W281+Y281+AA281))/1440,"no data")</f>
        <v>no data</v>
      </c>
      <c r="AK281" s="70" t="n">
        <v>0</v>
      </c>
      <c r="AL281" s="166" t="n">
        <v>0</v>
      </c>
      <c r="AM281" s="81" t="n">
        <f aca="false">AK281*AL281</f>
        <v>0</v>
      </c>
      <c r="AN281" s="70" t="n">
        <v>0</v>
      </c>
      <c r="AO281" s="170" t="n">
        <v>0</v>
      </c>
      <c r="AP281" s="58" t="n">
        <f aca="false">AN281*AO281</f>
        <v>0</v>
      </c>
      <c r="AQ281" s="166" t="str">
        <f aca="false">IF(U281&gt;0,((((AK281*AL281)+(AN281*AO281))/(U281*1000))*1000000),"no data")</f>
        <v>no data</v>
      </c>
      <c r="AR281" s="168" t="n">
        <f aca="false">S281/24</f>
        <v>146.291666666667</v>
      </c>
      <c r="AS281" s="34"/>
      <c r="AT281" s="59" t="n">
        <v>0</v>
      </c>
      <c r="AU281" s="76" t="n">
        <v>0</v>
      </c>
      <c r="AV281" s="76" t="n">
        <v>0</v>
      </c>
      <c r="AW281" s="59" t="n">
        <v>0</v>
      </c>
      <c r="AX281" s="76" t="n">
        <v>0</v>
      </c>
      <c r="AY281" s="59" t="n">
        <v>0</v>
      </c>
      <c r="AZ281" s="59" t="n">
        <v>14</v>
      </c>
      <c r="BB281" s="77" t="n">
        <v>0</v>
      </c>
      <c r="BC281" s="77" t="n">
        <v>0</v>
      </c>
      <c r="BD281" s="77" t="n">
        <v>0</v>
      </c>
      <c r="BE281" s="77" t="n">
        <f aca="false">BC281-BB281</f>
        <v>0</v>
      </c>
      <c r="BF281" s="77" t="str">
        <f aca="false">AQ281</f>
        <v>no data</v>
      </c>
      <c r="BG281" s="139" t="n">
        <f aca="false">BD281/24</f>
        <v>0</v>
      </c>
      <c r="BH281" s="79" t="n">
        <v>0</v>
      </c>
      <c r="BI281" s="80" t="n">
        <v>0</v>
      </c>
      <c r="BJ281" s="82" t="n">
        <v>0</v>
      </c>
      <c r="BK281" s="82" t="n">
        <v>0</v>
      </c>
      <c r="BL281" s="82" t="n">
        <v>0</v>
      </c>
      <c r="BM281" s="82"/>
      <c r="BN281" s="83" t="n">
        <v>0</v>
      </c>
      <c r="BO281" s="82" t="n">
        <v>0</v>
      </c>
      <c r="BP281" s="81" t="n">
        <v>0</v>
      </c>
      <c r="BQ281" s="78" t="n">
        <f aca="false">SUM(BH281:BI281)</f>
        <v>0</v>
      </c>
      <c r="BR281" s="77" t="n">
        <v>0</v>
      </c>
      <c r="BS281" s="77" t="n">
        <v>0</v>
      </c>
      <c r="BT281" s="78" t="n">
        <v>0</v>
      </c>
    </row>
    <row r="282" customFormat="false" ht="13.8" hidden="false" customHeight="false" outlineLevel="0" collapsed="false">
      <c r="A282" s="189"/>
      <c r="B282" s="55" t="n">
        <v>43742</v>
      </c>
      <c r="C282" s="56" t="n">
        <v>79.02</v>
      </c>
      <c r="D282" s="57" t="n">
        <v>0.688</v>
      </c>
      <c r="E282" s="58" t="n">
        <v>74.64</v>
      </c>
      <c r="F282" s="59" t="n">
        <v>89</v>
      </c>
      <c r="G282" s="59" t="n">
        <v>72</v>
      </c>
      <c r="H282" s="60" t="n">
        <v>0</v>
      </c>
      <c r="I282" s="60" t="n">
        <v>0</v>
      </c>
      <c r="J282" s="60" t="n">
        <v>0</v>
      </c>
      <c r="K282" s="60" t="n">
        <v>0</v>
      </c>
      <c r="L282" s="61" t="n">
        <v>24</v>
      </c>
      <c r="M282" s="61" t="n">
        <v>0</v>
      </c>
      <c r="N282" s="61" t="n">
        <v>24</v>
      </c>
      <c r="O282" s="61" t="n">
        <v>0</v>
      </c>
      <c r="P282" s="61" t="n">
        <v>0</v>
      </c>
      <c r="Q282" s="61" t="n">
        <v>0</v>
      </c>
      <c r="R282" s="61" t="n">
        <v>3597</v>
      </c>
      <c r="S282" s="62" t="n">
        <v>3521</v>
      </c>
      <c r="T282" s="62" t="n">
        <v>0</v>
      </c>
      <c r="U282" s="63" t="n">
        <v>0</v>
      </c>
      <c r="V282" s="63" t="n">
        <v>0</v>
      </c>
      <c r="W282" s="60" t="n">
        <v>40</v>
      </c>
      <c r="X282" s="60" t="n">
        <v>0</v>
      </c>
      <c r="Y282" s="60" t="n">
        <v>40</v>
      </c>
      <c r="Z282" s="60" t="n">
        <v>0</v>
      </c>
      <c r="AA282" s="60" t="n">
        <v>60</v>
      </c>
      <c r="AB282" s="59" t="n">
        <v>0</v>
      </c>
      <c r="AC282" s="59" t="n">
        <f aca="false">(V282-U282)+AZ282</f>
        <v>11</v>
      </c>
      <c r="AD282" s="65" t="n">
        <f aca="false">U282-T282</f>
        <v>0</v>
      </c>
      <c r="AE282" s="59" t="n">
        <v>0</v>
      </c>
      <c r="AF282" s="66" t="str">
        <f aca="false">IF(AE282&gt;0, V282/(AE282*24),"no data")</f>
        <v>no data</v>
      </c>
      <c r="AG282" s="67" t="n">
        <f aca="false">IF(R282&gt;0,R282/24,"no data")</f>
        <v>149.875</v>
      </c>
      <c r="AH282" s="66" t="str">
        <f aca="false">IF(U282&gt;0,(U282/R282),"no data")</f>
        <v>no data</v>
      </c>
      <c r="AI282" s="68" t="n">
        <f aca="false">(1440-((W282*X282)+(Y282*Z282)+(AA282*AB282))/(W282+Y282+AA282))/1440</f>
        <v>1</v>
      </c>
      <c r="AJ282" s="69" t="str">
        <f aca="false">IF(U282&gt;0,(1440-((X282*W282+AT282*AU282)+(Z282*Y282+AV282*AW282)+(AA282*AB282+AX282*AY282))/(W282+Y282+AA282))/1440,"no data")</f>
        <v>no data</v>
      </c>
      <c r="AK282" s="91" t="n">
        <v>0</v>
      </c>
      <c r="AL282" s="166" t="n">
        <v>0</v>
      </c>
      <c r="AM282" s="81" t="n">
        <f aca="false">AK282*AL282</f>
        <v>0</v>
      </c>
      <c r="AN282" s="91" t="n">
        <v>0</v>
      </c>
      <c r="AO282" s="166" t="n">
        <v>0</v>
      </c>
      <c r="AP282" s="58" t="n">
        <f aca="false">AN282*AO282</f>
        <v>0</v>
      </c>
      <c r="AQ282" s="166" t="str">
        <f aca="false">IF(U282&gt;0,((((AK282*AL282)+(AN282*AO282))/(U282*1000))*1000000),"no data")</f>
        <v>no data</v>
      </c>
      <c r="AR282" s="168" t="n">
        <f aca="false">S282/24</f>
        <v>146.708333333333</v>
      </c>
      <c r="AS282" s="34"/>
      <c r="AT282" s="59" t="n">
        <v>0</v>
      </c>
      <c r="AU282" s="76" t="n">
        <v>0</v>
      </c>
      <c r="AV282" s="76" t="n">
        <v>0</v>
      </c>
      <c r="AW282" s="59" t="n">
        <v>0</v>
      </c>
      <c r="AX282" s="76" t="n">
        <v>0</v>
      </c>
      <c r="AY282" s="59" t="n">
        <v>0</v>
      </c>
      <c r="AZ282" s="59" t="n">
        <v>11</v>
      </c>
      <c r="BB282" s="77" t="n">
        <v>0</v>
      </c>
      <c r="BC282" s="77" t="n">
        <v>0</v>
      </c>
      <c r="BD282" s="77" t="n">
        <v>0</v>
      </c>
      <c r="BE282" s="77" t="n">
        <f aca="false">BC282-BB282</f>
        <v>0</v>
      </c>
      <c r="BF282" s="77" t="str">
        <f aca="false">AQ282</f>
        <v>no data</v>
      </c>
      <c r="BG282" s="139" t="n">
        <f aca="false">BD282/24</f>
        <v>0</v>
      </c>
      <c r="BH282" s="79" t="n">
        <v>0</v>
      </c>
      <c r="BI282" s="80" t="n">
        <v>0</v>
      </c>
      <c r="BJ282" s="82" t="n">
        <v>0</v>
      </c>
      <c r="BK282" s="82" t="n">
        <v>0</v>
      </c>
      <c r="BL282" s="82" t="n">
        <v>0</v>
      </c>
      <c r="BM282" s="82" t="n">
        <v>50.09</v>
      </c>
      <c r="BN282" s="83" t="n">
        <v>0</v>
      </c>
      <c r="BO282" s="82" t="n">
        <v>0</v>
      </c>
      <c r="BP282" s="81" t="n">
        <v>0</v>
      </c>
      <c r="BQ282" s="78" t="n">
        <f aca="false">SUM(BH282:BI282)</f>
        <v>0</v>
      </c>
      <c r="BR282" s="77" t="n">
        <v>0</v>
      </c>
      <c r="BS282" s="77" t="n">
        <v>0</v>
      </c>
      <c r="BT282" s="78" t="n">
        <v>0</v>
      </c>
    </row>
    <row r="283" customFormat="false" ht="13.8" hidden="false" customHeight="false" outlineLevel="0" collapsed="false">
      <c r="A283" s="189"/>
      <c r="B283" s="55" t="n">
        <v>43743</v>
      </c>
      <c r="C283" s="56" t="n">
        <v>81</v>
      </c>
      <c r="D283" s="57" t="n">
        <v>0.671</v>
      </c>
      <c r="E283" s="58" t="n">
        <v>75.3</v>
      </c>
      <c r="F283" s="59" t="n">
        <v>92</v>
      </c>
      <c r="G283" s="59" t="n">
        <v>73</v>
      </c>
      <c r="H283" s="60" t="n">
        <v>0</v>
      </c>
      <c r="I283" s="60" t="n">
        <v>0</v>
      </c>
      <c r="J283" s="60" t="n">
        <v>0</v>
      </c>
      <c r="K283" s="60" t="n">
        <v>0</v>
      </c>
      <c r="L283" s="61" t="n">
        <v>24</v>
      </c>
      <c r="M283" s="61" t="n">
        <v>0</v>
      </c>
      <c r="N283" s="61" t="n">
        <v>24</v>
      </c>
      <c r="O283" s="61" t="n">
        <v>0</v>
      </c>
      <c r="P283" s="61" t="n">
        <v>0</v>
      </c>
      <c r="Q283" s="61" t="n">
        <v>0</v>
      </c>
      <c r="R283" s="61" t="n">
        <v>3588</v>
      </c>
      <c r="S283" s="62" t="n">
        <v>3521</v>
      </c>
      <c r="T283" s="62" t="n">
        <v>0</v>
      </c>
      <c r="U283" s="63" t="n">
        <v>0</v>
      </c>
      <c r="V283" s="63" t="n">
        <v>0</v>
      </c>
      <c r="W283" s="60" t="n">
        <v>40</v>
      </c>
      <c r="X283" s="60" t="n">
        <v>0</v>
      </c>
      <c r="Y283" s="60" t="n">
        <v>40</v>
      </c>
      <c r="Z283" s="60" t="n">
        <v>0</v>
      </c>
      <c r="AA283" s="60" t="n">
        <v>60</v>
      </c>
      <c r="AB283" s="59" t="n">
        <v>0</v>
      </c>
      <c r="AC283" s="59" t="n">
        <f aca="false">(V283-U283)+AZ283</f>
        <v>9</v>
      </c>
      <c r="AD283" s="65" t="n">
        <f aca="false">U283-T283</f>
        <v>0</v>
      </c>
      <c r="AE283" s="59" t="n">
        <v>0</v>
      </c>
      <c r="AF283" s="66" t="str">
        <f aca="false">IF(AE283&gt;0, V283/(AE283*24),"no data")</f>
        <v>no data</v>
      </c>
      <c r="AG283" s="67" t="n">
        <f aca="false">IF(R283&gt;0,R283/24,"no data")</f>
        <v>149.5</v>
      </c>
      <c r="AH283" s="66" t="str">
        <f aca="false">IF(U283&gt;0,(U283/R283),"no data")</f>
        <v>no data</v>
      </c>
      <c r="AI283" s="68" t="n">
        <f aca="false">(1440-((W283*X283)+(Y283*Z283)+(AA283*AB283))/(W283+Y283+AA283))/1440</f>
        <v>1</v>
      </c>
      <c r="AJ283" s="69" t="str">
        <f aca="false">IF(U283&gt;0,(1440-((X283*W283+AT283*AU283)+(Z283*Y283+AV283*AW283)+(AA283*AB283+AX283*AY283))/(W283+Y283+AA283))/1440,"no data")</f>
        <v>no data</v>
      </c>
      <c r="AK283" s="91" t="n">
        <v>0</v>
      </c>
      <c r="AL283" s="96" t="n">
        <v>0</v>
      </c>
      <c r="AM283" s="81" t="n">
        <f aca="false">AK283*AL283</f>
        <v>0</v>
      </c>
      <c r="AN283" s="91" t="n">
        <v>0</v>
      </c>
      <c r="AO283" s="166" t="n">
        <v>0</v>
      </c>
      <c r="AP283" s="58" t="n">
        <f aca="false">AN283*AO283</f>
        <v>0</v>
      </c>
      <c r="AQ283" s="166" t="str">
        <f aca="false">IF(U283&gt;0,((((AK283*AL283)+(AN283*AO283))/(U283*1000))*1000000),"no data")</f>
        <v>no data</v>
      </c>
      <c r="AR283" s="168" t="n">
        <f aca="false">S283/24</f>
        <v>146.708333333333</v>
      </c>
      <c r="AS283" s="34"/>
      <c r="AT283" s="59" t="n">
        <v>0</v>
      </c>
      <c r="AU283" s="76" t="n">
        <v>0</v>
      </c>
      <c r="AV283" s="76" t="n">
        <v>0</v>
      </c>
      <c r="AW283" s="59" t="n">
        <v>0</v>
      </c>
      <c r="AX283" s="76" t="n">
        <v>0</v>
      </c>
      <c r="AY283" s="59" t="n">
        <v>0</v>
      </c>
      <c r="AZ283" s="59" t="n">
        <v>9</v>
      </c>
      <c r="BB283" s="77" t="n">
        <v>0</v>
      </c>
      <c r="BC283" s="77" t="n">
        <v>0</v>
      </c>
      <c r="BD283" s="77" t="n">
        <v>0</v>
      </c>
      <c r="BE283" s="77" t="n">
        <f aca="false">BC283-BB283</f>
        <v>0</v>
      </c>
      <c r="BF283" s="77" t="str">
        <f aca="false">AQ283</f>
        <v>no data</v>
      </c>
      <c r="BG283" s="139" t="n">
        <f aca="false">BD283/24</f>
        <v>0</v>
      </c>
      <c r="BH283" s="79" t="n">
        <v>0</v>
      </c>
      <c r="BI283" s="80" t="n">
        <v>0</v>
      </c>
      <c r="BJ283" s="82" t="n">
        <v>0</v>
      </c>
      <c r="BK283" s="82" t="n">
        <v>0</v>
      </c>
      <c r="BL283" s="82" t="n">
        <v>0</v>
      </c>
      <c r="BM283" s="82" t="n">
        <v>50.09</v>
      </c>
      <c r="BN283" s="83" t="n">
        <v>0</v>
      </c>
      <c r="BO283" s="82" t="n">
        <v>0</v>
      </c>
      <c r="BP283" s="81" t="n">
        <v>0</v>
      </c>
      <c r="BQ283" s="78" t="n">
        <f aca="false">SUM(BH283:BI283)</f>
        <v>0</v>
      </c>
      <c r="BR283" s="77" t="n">
        <v>0</v>
      </c>
      <c r="BS283" s="77" t="n">
        <v>0</v>
      </c>
      <c r="BT283" s="78" t="n">
        <v>1.1</v>
      </c>
    </row>
    <row r="284" customFormat="false" ht="13.8" hidden="false" customHeight="false" outlineLevel="0" collapsed="false">
      <c r="A284" s="189"/>
      <c r="B284" s="55" t="n">
        <v>43744</v>
      </c>
      <c r="C284" s="56" t="n">
        <v>73.4</v>
      </c>
      <c r="D284" s="57" t="n">
        <v>0.766</v>
      </c>
      <c r="E284" s="58" t="n">
        <v>73.3</v>
      </c>
      <c r="F284" s="59" t="n">
        <v>79</v>
      </c>
      <c r="G284" s="59" t="n">
        <v>70</v>
      </c>
      <c r="H284" s="60" t="n">
        <v>0</v>
      </c>
      <c r="I284" s="60" t="n">
        <v>0</v>
      </c>
      <c r="J284" s="60" t="n">
        <v>0</v>
      </c>
      <c r="K284" s="60" t="n">
        <v>0</v>
      </c>
      <c r="L284" s="61" t="n">
        <v>24</v>
      </c>
      <c r="M284" s="61" t="n">
        <v>0</v>
      </c>
      <c r="N284" s="61" t="n">
        <v>24</v>
      </c>
      <c r="O284" s="61" t="n">
        <v>0</v>
      </c>
      <c r="P284" s="61" t="n">
        <v>0</v>
      </c>
      <c r="Q284" s="61" t="n">
        <v>0</v>
      </c>
      <c r="R284" s="61" t="n">
        <v>3652</v>
      </c>
      <c r="S284" s="62" t="n">
        <v>3525</v>
      </c>
      <c r="T284" s="62" t="n">
        <v>0</v>
      </c>
      <c r="U284" s="63" t="n">
        <v>0</v>
      </c>
      <c r="V284" s="63" t="n">
        <v>0</v>
      </c>
      <c r="W284" s="60" t="n">
        <v>40</v>
      </c>
      <c r="X284" s="60" t="n">
        <v>0</v>
      </c>
      <c r="Y284" s="60" t="n">
        <v>40</v>
      </c>
      <c r="Z284" s="60" t="n">
        <v>0</v>
      </c>
      <c r="AA284" s="60" t="n">
        <v>60</v>
      </c>
      <c r="AB284" s="59" t="n">
        <v>0</v>
      </c>
      <c r="AC284" s="59" t="n">
        <f aca="false">(V284-U284)+AZ284</f>
        <v>8</v>
      </c>
      <c r="AD284" s="65" t="n">
        <f aca="false">U284-T284</f>
        <v>0</v>
      </c>
      <c r="AE284" s="59" t="n">
        <v>0</v>
      </c>
      <c r="AF284" s="66" t="str">
        <f aca="false">IF(AE284&gt;0, V284/(AE284*24),"no data")</f>
        <v>no data</v>
      </c>
      <c r="AG284" s="67" t="n">
        <f aca="false">IF(R284&gt;0,R284/24,"no data")</f>
        <v>152.166666666667</v>
      </c>
      <c r="AH284" s="66" t="str">
        <f aca="false">IF(U284&gt;0,(U284/R284),"no data")</f>
        <v>no data</v>
      </c>
      <c r="AI284" s="68" t="n">
        <f aca="false">(1440-((W284*X284)+(Y284*Z284)+(AA284*AB284))/(W284+Y284+AA284))/1440</f>
        <v>1</v>
      </c>
      <c r="AJ284" s="69" t="str">
        <f aca="false">IF(U284&gt;0,(1440-((X284*W284+AT284*AU284)+(Z284*Y284+AV284*AW284)+(AA284*AB284+AX284*AY284))/(W284+Y284+AA284))/1440,"no data")</f>
        <v>no data</v>
      </c>
      <c r="AK284" s="70" t="n">
        <v>0</v>
      </c>
      <c r="AL284" s="166" t="n">
        <v>0</v>
      </c>
      <c r="AM284" s="81" t="n">
        <f aca="false">AK284*AL284</f>
        <v>0</v>
      </c>
      <c r="AN284" s="70" t="n">
        <v>0</v>
      </c>
      <c r="AO284" s="170" t="n">
        <v>0</v>
      </c>
      <c r="AP284" s="58" t="n">
        <f aca="false">AN284*AO284</f>
        <v>0</v>
      </c>
      <c r="AQ284" s="166" t="str">
        <f aca="false">IF(U284&gt;0,((((AK284*AL284)+(AN284*AO284))/(U284*1000))*1000000),"no data")</f>
        <v>no data</v>
      </c>
      <c r="AR284" s="168" t="n">
        <f aca="false">S284/24</f>
        <v>146.875</v>
      </c>
      <c r="AS284" s="34"/>
      <c r="AT284" s="59" t="n">
        <v>0</v>
      </c>
      <c r="AU284" s="76" t="n">
        <v>0</v>
      </c>
      <c r="AV284" s="76" t="n">
        <v>0</v>
      </c>
      <c r="AW284" s="59" t="n">
        <v>0</v>
      </c>
      <c r="AX284" s="76" t="n">
        <v>0</v>
      </c>
      <c r="AY284" s="59" t="n">
        <v>0</v>
      </c>
      <c r="AZ284" s="59" t="n">
        <v>8</v>
      </c>
      <c r="BB284" s="77" t="n">
        <v>0</v>
      </c>
      <c r="BC284" s="77" t="n">
        <v>0</v>
      </c>
      <c r="BD284" s="77" t="n">
        <v>0</v>
      </c>
      <c r="BE284" s="77" t="n">
        <f aca="false">BC284-BB284</f>
        <v>0</v>
      </c>
      <c r="BF284" s="77" t="str">
        <f aca="false">AQ284</f>
        <v>no data</v>
      </c>
      <c r="BG284" s="139" t="n">
        <f aca="false">BD284/24</f>
        <v>0</v>
      </c>
      <c r="BH284" s="79" t="n">
        <v>0</v>
      </c>
      <c r="BI284" s="80" t="n">
        <v>0</v>
      </c>
      <c r="BJ284" s="82" t="n">
        <v>0</v>
      </c>
      <c r="BK284" s="82" t="n">
        <v>0</v>
      </c>
      <c r="BL284" s="82" t="n">
        <v>0</v>
      </c>
      <c r="BM284" s="82" t="n">
        <v>50.12</v>
      </c>
      <c r="BN284" s="83" t="n">
        <v>0</v>
      </c>
      <c r="BO284" s="82" t="n">
        <v>0</v>
      </c>
      <c r="BP284" s="81" t="n">
        <v>0</v>
      </c>
      <c r="BQ284" s="78" t="n">
        <f aca="false">SUM(BH284:BI284)</f>
        <v>0</v>
      </c>
      <c r="BR284" s="77" t="n">
        <v>0</v>
      </c>
      <c r="BS284" s="77" t="n">
        <v>0</v>
      </c>
      <c r="BT284" s="78" t="n">
        <v>0</v>
      </c>
    </row>
    <row r="285" customFormat="false" ht="13.8" hidden="false" customHeight="false" outlineLevel="0" collapsed="false">
      <c r="A285" s="189"/>
      <c r="B285" s="55" t="n">
        <v>43745</v>
      </c>
      <c r="C285" s="56" t="n">
        <v>76.4</v>
      </c>
      <c r="D285" s="57" t="n">
        <v>0.7</v>
      </c>
      <c r="E285" s="58" t="n">
        <v>71.1</v>
      </c>
      <c r="F285" s="59" t="n">
        <v>94</v>
      </c>
      <c r="G285" s="59" t="n">
        <v>67.4</v>
      </c>
      <c r="H285" s="60" t="n">
        <v>0</v>
      </c>
      <c r="I285" s="60" t="n">
        <v>0</v>
      </c>
      <c r="J285" s="60" t="n">
        <v>0</v>
      </c>
      <c r="K285" s="60" t="n">
        <v>0</v>
      </c>
      <c r="L285" s="61" t="n">
        <v>24</v>
      </c>
      <c r="M285" s="61" t="n">
        <v>0</v>
      </c>
      <c r="N285" s="61" t="n">
        <v>24</v>
      </c>
      <c r="O285" s="61" t="n">
        <v>0</v>
      </c>
      <c r="P285" s="61" t="n">
        <v>0</v>
      </c>
      <c r="Q285" s="61" t="n">
        <v>0</v>
      </c>
      <c r="R285" s="61" t="n">
        <v>3632</v>
      </c>
      <c r="S285" s="62" t="n">
        <v>3528</v>
      </c>
      <c r="T285" s="62" t="n">
        <v>0</v>
      </c>
      <c r="U285" s="63" t="n">
        <v>0</v>
      </c>
      <c r="V285" s="63" t="n">
        <v>0</v>
      </c>
      <c r="W285" s="60" t="n">
        <v>40</v>
      </c>
      <c r="X285" s="60" t="n">
        <v>0</v>
      </c>
      <c r="Y285" s="60" t="n">
        <v>40</v>
      </c>
      <c r="Z285" s="60" t="n">
        <v>0</v>
      </c>
      <c r="AA285" s="60" t="n">
        <v>60</v>
      </c>
      <c r="AB285" s="59" t="n">
        <v>0</v>
      </c>
      <c r="AC285" s="59" t="n">
        <f aca="false">(V285-U285)+AZ285</f>
        <v>10</v>
      </c>
      <c r="AD285" s="65" t="n">
        <f aca="false">U285-T285</f>
        <v>0</v>
      </c>
      <c r="AE285" s="59" t="n">
        <v>0</v>
      </c>
      <c r="AF285" s="66" t="str">
        <f aca="false">IF(AE285&gt;0, V285/(AE285*24),"no data")</f>
        <v>no data</v>
      </c>
      <c r="AG285" s="67" t="n">
        <f aca="false">IF(R285&gt;0,R285/24,"no data")</f>
        <v>151.333333333333</v>
      </c>
      <c r="AH285" s="66" t="str">
        <f aca="false">IF(U285&gt;0,(U285/R285),"no data")</f>
        <v>no data</v>
      </c>
      <c r="AI285" s="68" t="n">
        <f aca="false">(1440-((W285*X285)+(Y285*Z285)+(AA285*AB285))/(W285+Y285+AA285))/1440</f>
        <v>1</v>
      </c>
      <c r="AJ285" s="69" t="str">
        <f aca="false">IF(U285&gt;0,(1440-((X285*W285+AT285*AU285)+(Z285*Y285+AV285*AW285)+(AA285*AB285+AX285*AY285))/(W285+Y285+AA285))/1440,"no data")</f>
        <v>no data</v>
      </c>
      <c r="AK285" s="91" t="n">
        <v>0</v>
      </c>
      <c r="AL285" s="166" t="n">
        <v>0</v>
      </c>
      <c r="AM285" s="81" t="n">
        <f aca="false">AK285*AL285</f>
        <v>0</v>
      </c>
      <c r="AN285" s="91" t="n">
        <v>0</v>
      </c>
      <c r="AO285" s="166" t="n">
        <v>0</v>
      </c>
      <c r="AP285" s="58" t="n">
        <f aca="false">AN285*AO285</f>
        <v>0</v>
      </c>
      <c r="AQ285" s="166" t="str">
        <f aca="false">IF(U285&gt;0,((((AK285*AL285)+(AN285*AO285))/(U285*1000))*1000000),"no data")</f>
        <v>no data</v>
      </c>
      <c r="AR285" s="168" t="n">
        <f aca="false">S285/24</f>
        <v>147</v>
      </c>
      <c r="AS285" s="34"/>
      <c r="AT285" s="59" t="n">
        <v>0</v>
      </c>
      <c r="AU285" s="76" t="n">
        <v>0</v>
      </c>
      <c r="AV285" s="76" t="n">
        <v>0</v>
      </c>
      <c r="AW285" s="59" t="n">
        <v>0</v>
      </c>
      <c r="AX285" s="76" t="n">
        <v>0</v>
      </c>
      <c r="AY285" s="59" t="n">
        <v>0</v>
      </c>
      <c r="AZ285" s="59" t="n">
        <v>10</v>
      </c>
      <c r="BB285" s="77" t="n">
        <v>0</v>
      </c>
      <c r="BC285" s="77" t="n">
        <v>0</v>
      </c>
      <c r="BD285" s="77" t="n">
        <v>0</v>
      </c>
      <c r="BE285" s="77" t="n">
        <f aca="false">BC285-BB285</f>
        <v>0</v>
      </c>
      <c r="BF285" s="77" t="str">
        <f aca="false">AQ285</f>
        <v>no data</v>
      </c>
      <c r="BG285" s="139" t="n">
        <f aca="false">BD285/24</f>
        <v>0</v>
      </c>
      <c r="BH285" s="79" t="n">
        <v>0</v>
      </c>
      <c r="BI285" s="80" t="n">
        <v>0</v>
      </c>
      <c r="BJ285" s="82" t="n">
        <v>0</v>
      </c>
      <c r="BK285" s="82" t="n">
        <v>0</v>
      </c>
      <c r="BL285" s="82" t="n">
        <v>0</v>
      </c>
      <c r="BM285" s="82" t="n">
        <v>50.1</v>
      </c>
      <c r="BN285" s="83" t="n">
        <v>0</v>
      </c>
      <c r="BO285" s="82" t="n">
        <v>0</v>
      </c>
      <c r="BP285" s="81" t="n">
        <v>0</v>
      </c>
      <c r="BQ285" s="78" t="n">
        <f aca="false">SUM(BH285:BI285)</f>
        <v>0</v>
      </c>
      <c r="BR285" s="77" t="n">
        <v>0</v>
      </c>
      <c r="BS285" s="77" t="n">
        <v>0</v>
      </c>
      <c r="BT285" s="78" t="n">
        <v>0</v>
      </c>
    </row>
    <row r="286" customFormat="false" ht="14.95" hidden="false" customHeight="true" outlineLevel="0" collapsed="false">
      <c r="A286" s="190" t="s">
        <v>125</v>
      </c>
      <c r="B286" s="191" t="n">
        <v>43746</v>
      </c>
      <c r="C286" s="192" t="n">
        <v>79.6</v>
      </c>
      <c r="D286" s="193" t="n">
        <v>0.632</v>
      </c>
      <c r="E286" s="194" t="n">
        <v>66.9</v>
      </c>
      <c r="F286" s="195" t="n">
        <v>96.7</v>
      </c>
      <c r="G286" s="195" t="n">
        <v>68.8</v>
      </c>
      <c r="H286" s="196" t="n">
        <v>0</v>
      </c>
      <c r="I286" s="196" t="n">
        <v>0</v>
      </c>
      <c r="J286" s="196" t="n">
        <v>0</v>
      </c>
      <c r="K286" s="196" t="n">
        <v>0</v>
      </c>
      <c r="L286" s="197" t="n">
        <v>24</v>
      </c>
      <c r="M286" s="197" t="n">
        <v>0</v>
      </c>
      <c r="N286" s="197" t="n">
        <v>24</v>
      </c>
      <c r="O286" s="197" t="n">
        <v>0</v>
      </c>
      <c r="P286" s="197" t="n">
        <v>0</v>
      </c>
      <c r="Q286" s="197" t="n">
        <v>0</v>
      </c>
      <c r="R286" s="198" t="n">
        <v>3610</v>
      </c>
      <c r="S286" s="199" t="n">
        <v>3528</v>
      </c>
      <c r="T286" s="199" t="n">
        <v>0</v>
      </c>
      <c r="U286" s="200" t="n">
        <v>0</v>
      </c>
      <c r="V286" s="200" t="n">
        <v>0</v>
      </c>
      <c r="W286" s="195" t="n">
        <v>40</v>
      </c>
      <c r="X286" s="195" t="n">
        <v>0</v>
      </c>
      <c r="Y286" s="195" t="n">
        <v>40</v>
      </c>
      <c r="Z286" s="195" t="n">
        <v>0</v>
      </c>
      <c r="AA286" s="195" t="n">
        <v>60</v>
      </c>
      <c r="AB286" s="195" t="n">
        <v>0</v>
      </c>
      <c r="AC286" s="195" t="n">
        <f aca="false">(V286-U286)+AZ286</f>
        <v>8</v>
      </c>
      <c r="AD286" s="201" t="n">
        <f aca="false">U286-T286</f>
        <v>0</v>
      </c>
      <c r="AE286" s="195" t="n">
        <v>0</v>
      </c>
      <c r="AF286" s="202" t="str">
        <f aca="false">IF(AE286&gt;0, V286/(AE286*24),"no data")</f>
        <v>no data</v>
      </c>
      <c r="AG286" s="203" t="n">
        <f aca="false">IF(R286&gt;0,R286/24,"no data")</f>
        <v>150.416666666667</v>
      </c>
      <c r="AH286" s="202" t="str">
        <f aca="false">IF(U286&gt;0,(U286/R286),"no data")</f>
        <v>no data</v>
      </c>
      <c r="AI286" s="204" t="n">
        <f aca="false">(1440-((W286*X286)+(Y286*Z286)+(AA286*AB286))/(W286+Y286+AA286))/1440</f>
        <v>1</v>
      </c>
      <c r="AJ286" s="205" t="str">
        <f aca="false">IF(U286&gt;0,(1440-((X286*W286+AT286*AU286)+(Z286*Y286+AV286*AW286)+(AA286*AB286+AX286*AY286))/(W286+Y286+AA286))/1440,"no data")</f>
        <v>no data</v>
      </c>
      <c r="AK286" s="206" t="n">
        <v>0</v>
      </c>
      <c r="AL286" s="247" t="n">
        <v>0</v>
      </c>
      <c r="AM286" s="194" t="n">
        <f aca="false">AK286*AL286</f>
        <v>0</v>
      </c>
      <c r="AN286" s="206" t="n">
        <v>0</v>
      </c>
      <c r="AO286" s="207" t="n">
        <v>0</v>
      </c>
      <c r="AP286" s="208" t="n">
        <f aca="false">AN286*AO286</f>
        <v>0</v>
      </c>
      <c r="AQ286" s="209" t="str">
        <f aca="false">IF(U286&gt;0,((((AK286*AL286)+(AN286*AO286))/(U286*1000))*1000000),"no data")</f>
        <v>no data</v>
      </c>
      <c r="AR286" s="210" t="n">
        <f aca="false">S286/24</f>
        <v>147</v>
      </c>
      <c r="AS286" s="34"/>
      <c r="AT286" s="211" t="n">
        <v>0</v>
      </c>
      <c r="AU286" s="195" t="n">
        <v>0</v>
      </c>
      <c r="AV286" s="212" t="n">
        <v>0</v>
      </c>
      <c r="AW286" s="212" t="n">
        <v>0</v>
      </c>
      <c r="AX286" s="195" t="n">
        <v>0</v>
      </c>
      <c r="AY286" s="212" t="n">
        <v>0</v>
      </c>
      <c r="AZ286" s="195" t="n">
        <v>8</v>
      </c>
      <c r="BB286" s="195" t="n">
        <v>0</v>
      </c>
      <c r="BC286" s="195" t="n">
        <v>0</v>
      </c>
      <c r="BD286" s="195" t="n">
        <v>0</v>
      </c>
      <c r="BE286" s="213" t="n">
        <f aca="false">BC286-BB286</f>
        <v>0</v>
      </c>
      <c r="BF286" s="214" t="str">
        <f aca="false">AQ286</f>
        <v>no data</v>
      </c>
      <c r="BG286" s="215" t="n">
        <f aca="false">BD286/24</f>
        <v>0</v>
      </c>
      <c r="BH286" s="216" t="n">
        <v>0</v>
      </c>
      <c r="BI286" s="217" t="n">
        <v>0</v>
      </c>
      <c r="BJ286" s="213" t="n">
        <v>0</v>
      </c>
      <c r="BK286" s="213" t="n">
        <v>0</v>
      </c>
      <c r="BL286" s="213" t="n">
        <v>0</v>
      </c>
      <c r="BM286" s="215" t="n">
        <v>50.06</v>
      </c>
      <c r="BN286" s="218" t="n">
        <v>0</v>
      </c>
      <c r="BO286" s="215" t="n">
        <v>0</v>
      </c>
      <c r="BP286" s="215" t="n">
        <v>0</v>
      </c>
      <c r="BQ286" s="215" t="n">
        <f aca="false">SUM(BH286:BI286)</f>
        <v>0</v>
      </c>
      <c r="BR286" s="213" t="n">
        <v>0</v>
      </c>
      <c r="BS286" s="213" t="n">
        <v>0</v>
      </c>
      <c r="BT286" s="215" t="n">
        <v>0</v>
      </c>
    </row>
    <row r="287" customFormat="false" ht="13.8" hidden="false" customHeight="false" outlineLevel="0" collapsed="false">
      <c r="A287" s="190"/>
      <c r="B287" s="191" t="n">
        <v>43747</v>
      </c>
      <c r="C287" s="192" t="n">
        <v>81.3</v>
      </c>
      <c r="D287" s="219" t="n">
        <v>0.629</v>
      </c>
      <c r="E287" s="194" t="n">
        <v>68.3</v>
      </c>
      <c r="F287" s="195" t="n">
        <v>93</v>
      </c>
      <c r="G287" s="195" t="n">
        <v>71</v>
      </c>
      <c r="H287" s="196" t="n">
        <v>0</v>
      </c>
      <c r="I287" s="196" t="n">
        <v>0</v>
      </c>
      <c r="J287" s="196" t="n">
        <v>0</v>
      </c>
      <c r="K287" s="196" t="n">
        <v>0</v>
      </c>
      <c r="L287" s="197" t="n">
        <v>24</v>
      </c>
      <c r="M287" s="197" t="n">
        <v>0</v>
      </c>
      <c r="N287" s="197" t="n">
        <v>24</v>
      </c>
      <c r="O287" s="197" t="n">
        <v>0</v>
      </c>
      <c r="P287" s="197" t="n">
        <v>0</v>
      </c>
      <c r="Q287" s="197" t="n">
        <v>0</v>
      </c>
      <c r="R287" s="198" t="n">
        <v>3578</v>
      </c>
      <c r="S287" s="199" t="n">
        <v>3532</v>
      </c>
      <c r="T287" s="199" t="n">
        <v>0</v>
      </c>
      <c r="U287" s="200" t="n">
        <v>0</v>
      </c>
      <c r="V287" s="200" t="n">
        <v>0</v>
      </c>
      <c r="W287" s="195" t="n">
        <v>40</v>
      </c>
      <c r="X287" s="195" t="n">
        <v>0</v>
      </c>
      <c r="Y287" s="195" t="n">
        <v>40</v>
      </c>
      <c r="Z287" s="195" t="n">
        <v>0</v>
      </c>
      <c r="AA287" s="195" t="n">
        <v>60</v>
      </c>
      <c r="AB287" s="195" t="n">
        <v>0</v>
      </c>
      <c r="AC287" s="195" t="n">
        <f aca="false">(V287-U287)+AZ287</f>
        <v>9</v>
      </c>
      <c r="AD287" s="201" t="n">
        <f aca="false">U287-T287</f>
        <v>0</v>
      </c>
      <c r="AE287" s="195" t="n">
        <v>0</v>
      </c>
      <c r="AF287" s="202" t="str">
        <f aca="false">IF(AE287&gt;0, V287/(AE287*24),"no data")</f>
        <v>no data</v>
      </c>
      <c r="AG287" s="203" t="n">
        <f aca="false">IF(R287&gt;0,R287/24,"no data")</f>
        <v>149.083333333333</v>
      </c>
      <c r="AH287" s="202" t="str">
        <f aca="false">IF(U287&gt;0,(U287/R287),"no data")</f>
        <v>no data</v>
      </c>
      <c r="AI287" s="204" t="n">
        <f aca="false">(1440-((W287*X287)+(Y287*Z287)+(AA287*AB287))/(W287+Y287+AA287))/1440</f>
        <v>1</v>
      </c>
      <c r="AJ287" s="205" t="str">
        <f aca="false">IF(U287&gt;0,(1440-((X287*W287+AT287*AU287)+(Z287*Y287+AV287*AW287)+(AA287*AB287+AX287*AY287))/(W287+Y287+AA287))/1440,"no data")</f>
        <v>no data</v>
      </c>
      <c r="AK287" s="206" t="n">
        <v>0</v>
      </c>
      <c r="AL287" s="247" t="n">
        <v>0</v>
      </c>
      <c r="AM287" s="194" t="n">
        <f aca="false">AK287*AL287</f>
        <v>0</v>
      </c>
      <c r="AN287" s="206" t="n">
        <v>0</v>
      </c>
      <c r="AO287" s="207" t="n">
        <v>0</v>
      </c>
      <c r="AP287" s="208" t="n">
        <f aca="false">AN287*AO287</f>
        <v>0</v>
      </c>
      <c r="AQ287" s="209" t="str">
        <f aca="false">IF(U287&gt;0,((((AK287*AL287)+(AN287*AO287))/(U287*1000))*1000000),"no data")</f>
        <v>no data</v>
      </c>
      <c r="AR287" s="210" t="n">
        <f aca="false">S287/24</f>
        <v>147.166666666667</v>
      </c>
      <c r="AS287" s="34"/>
      <c r="AT287" s="211" t="n">
        <v>0</v>
      </c>
      <c r="AU287" s="195" t="n">
        <v>0</v>
      </c>
      <c r="AV287" s="212" t="n">
        <v>0</v>
      </c>
      <c r="AW287" s="212" t="n">
        <v>0</v>
      </c>
      <c r="AX287" s="195" t="n">
        <v>0</v>
      </c>
      <c r="AY287" s="212" t="n">
        <v>0</v>
      </c>
      <c r="AZ287" s="195" t="n">
        <v>9</v>
      </c>
      <c r="BB287" s="195" t="n">
        <v>0</v>
      </c>
      <c r="BC287" s="195" t="n">
        <v>0</v>
      </c>
      <c r="BD287" s="195" t="n">
        <v>0</v>
      </c>
      <c r="BE287" s="213" t="n">
        <v>0</v>
      </c>
      <c r="BF287" s="214" t="str">
        <f aca="false">AQ287</f>
        <v>no data</v>
      </c>
      <c r="BG287" s="215" t="n">
        <f aca="false">BD287/24</f>
        <v>0</v>
      </c>
      <c r="BH287" s="216" t="n">
        <v>0</v>
      </c>
      <c r="BI287" s="217" t="n">
        <v>0</v>
      </c>
      <c r="BJ287" s="213" t="n">
        <v>0</v>
      </c>
      <c r="BK287" s="213" t="n">
        <v>0</v>
      </c>
      <c r="BL287" s="213" t="n">
        <v>0</v>
      </c>
      <c r="BM287" s="213" t="n">
        <v>50.11</v>
      </c>
      <c r="BN287" s="218" t="n">
        <v>0</v>
      </c>
      <c r="BO287" s="215" t="n">
        <v>0</v>
      </c>
      <c r="BP287" s="215" t="n">
        <v>0</v>
      </c>
      <c r="BQ287" s="215" t="n">
        <f aca="false">SUM(BH287:BI287)</f>
        <v>0</v>
      </c>
      <c r="BR287" s="213" t="n">
        <v>0</v>
      </c>
      <c r="BS287" s="213" t="n">
        <v>0</v>
      </c>
      <c r="BT287" s="215" t="n">
        <v>2.2</v>
      </c>
    </row>
    <row r="288" customFormat="false" ht="13.8" hidden="false" customHeight="false" outlineLevel="0" collapsed="false">
      <c r="A288" s="190"/>
      <c r="B288" s="191" t="n">
        <v>43748</v>
      </c>
      <c r="C288" s="192" t="n">
        <v>81.4</v>
      </c>
      <c r="D288" s="219" t="n">
        <v>0.618</v>
      </c>
      <c r="E288" s="194" t="n">
        <v>72.95</v>
      </c>
      <c r="F288" s="195" t="n">
        <v>97</v>
      </c>
      <c r="G288" s="195" t="n">
        <v>71</v>
      </c>
      <c r="H288" s="196" t="n">
        <v>0</v>
      </c>
      <c r="I288" s="196" t="n">
        <v>0</v>
      </c>
      <c r="J288" s="196" t="n">
        <v>0</v>
      </c>
      <c r="K288" s="196" t="n">
        <v>0</v>
      </c>
      <c r="L288" s="197" t="n">
        <v>24</v>
      </c>
      <c r="M288" s="197" t="n">
        <v>0</v>
      </c>
      <c r="N288" s="197" t="n">
        <v>24</v>
      </c>
      <c r="O288" s="197" t="n">
        <v>0</v>
      </c>
      <c r="P288" s="197" t="n">
        <v>0</v>
      </c>
      <c r="Q288" s="197" t="n">
        <v>0</v>
      </c>
      <c r="R288" s="198" t="n">
        <v>3580</v>
      </c>
      <c r="S288" s="199" t="n">
        <v>3533</v>
      </c>
      <c r="T288" s="199" t="n">
        <v>0</v>
      </c>
      <c r="U288" s="200" t="n">
        <v>0</v>
      </c>
      <c r="V288" s="200" t="n">
        <v>0</v>
      </c>
      <c r="W288" s="195" t="n">
        <v>40</v>
      </c>
      <c r="X288" s="195" t="n">
        <v>0</v>
      </c>
      <c r="Y288" s="195" t="n">
        <v>40</v>
      </c>
      <c r="Z288" s="195" t="n">
        <v>0</v>
      </c>
      <c r="AA288" s="195" t="n">
        <v>60</v>
      </c>
      <c r="AB288" s="195" t="n">
        <v>0</v>
      </c>
      <c r="AC288" s="195" t="n">
        <f aca="false">(V288-U288)+AZ288</f>
        <v>7</v>
      </c>
      <c r="AD288" s="201" t="n">
        <f aca="false">U288-T288</f>
        <v>0</v>
      </c>
      <c r="AE288" s="195" t="n">
        <v>0</v>
      </c>
      <c r="AF288" s="202" t="str">
        <f aca="false">IF(AE288&gt;0, V288/(AE288*24),"no data")</f>
        <v>no data</v>
      </c>
      <c r="AG288" s="203" t="n">
        <f aca="false">IF(R288&gt;0,R288/24,"no data")</f>
        <v>149.166666666667</v>
      </c>
      <c r="AH288" s="202" t="str">
        <f aca="false">IF(U288&gt;0,(U288/R288),"no data")</f>
        <v>no data</v>
      </c>
      <c r="AI288" s="204" t="n">
        <f aca="false">(1440-((W288*X288)+(Y288*Z288)+(AA288*AB288))/(W288+Y288+AA288))/1440</f>
        <v>1</v>
      </c>
      <c r="AJ288" s="205" t="str">
        <f aca="false">IF(U288&gt;0,(1440-((X288*W288+AT288*AU288)+(Z288*Y288+AV288*AW288)+(AA288*AB288+AX288*AY288))/(W288+Y288+AA288))/1440,"no data")</f>
        <v>no data</v>
      </c>
      <c r="AK288" s="206" t="n">
        <v>0</v>
      </c>
      <c r="AL288" s="247" t="n">
        <v>0</v>
      </c>
      <c r="AM288" s="194" t="n">
        <f aca="false">AK288*AL288</f>
        <v>0</v>
      </c>
      <c r="AN288" s="206" t="n">
        <v>0</v>
      </c>
      <c r="AO288" s="207" t="n">
        <v>0</v>
      </c>
      <c r="AP288" s="208" t="n">
        <f aca="false">AN288*AO288</f>
        <v>0</v>
      </c>
      <c r="AQ288" s="209" t="str">
        <f aca="false">IF(U288&gt;0,((((AK288*AL288)+(AN288*AO288))/(U288*1000))*1000000),"no data")</f>
        <v>no data</v>
      </c>
      <c r="AR288" s="210" t="n">
        <f aca="false">S288/24</f>
        <v>147.208333333333</v>
      </c>
      <c r="AS288" s="34"/>
      <c r="AT288" s="220" t="n">
        <v>0</v>
      </c>
      <c r="AU288" s="195" t="n">
        <v>0</v>
      </c>
      <c r="AV288" s="212" t="n">
        <v>0</v>
      </c>
      <c r="AW288" s="212" t="n">
        <v>0</v>
      </c>
      <c r="AX288" s="195" t="n">
        <v>0</v>
      </c>
      <c r="AY288" s="212" t="n">
        <v>0</v>
      </c>
      <c r="AZ288" s="195" t="n">
        <v>7</v>
      </c>
      <c r="BB288" s="195" t="n">
        <v>0</v>
      </c>
      <c r="BC288" s="195" t="n">
        <v>0</v>
      </c>
      <c r="BD288" s="195" t="n">
        <v>0</v>
      </c>
      <c r="BE288" s="213" t="n">
        <v>0</v>
      </c>
      <c r="BF288" s="214" t="str">
        <f aca="false">AQ288</f>
        <v>no data</v>
      </c>
      <c r="BG288" s="215" t="n">
        <f aca="false">BD288/24</f>
        <v>0</v>
      </c>
      <c r="BH288" s="216" t="n">
        <v>0</v>
      </c>
      <c r="BI288" s="217" t="n">
        <v>0</v>
      </c>
      <c r="BJ288" s="213" t="n">
        <v>0</v>
      </c>
      <c r="BK288" s="213" t="n">
        <v>0</v>
      </c>
      <c r="BL288" s="213" t="n">
        <v>0</v>
      </c>
      <c r="BM288" s="213" t="n">
        <v>50</v>
      </c>
      <c r="BN288" s="218" t="n">
        <v>0</v>
      </c>
      <c r="BO288" s="215" t="n">
        <v>0</v>
      </c>
      <c r="BP288" s="215" t="n">
        <v>0</v>
      </c>
      <c r="BQ288" s="215" t="n">
        <v>0</v>
      </c>
      <c r="BR288" s="213" t="n">
        <v>0</v>
      </c>
      <c r="BS288" s="213" t="n">
        <v>0</v>
      </c>
      <c r="BT288" s="215" t="n">
        <v>0</v>
      </c>
    </row>
    <row r="289" customFormat="false" ht="13.8" hidden="false" customHeight="false" outlineLevel="0" collapsed="false">
      <c r="A289" s="190"/>
      <c r="B289" s="191" t="n">
        <v>43749</v>
      </c>
      <c r="C289" s="192" t="n">
        <v>82.4</v>
      </c>
      <c r="D289" s="219" t="n">
        <v>0.63</v>
      </c>
      <c r="E289" s="194" t="n">
        <v>77.6</v>
      </c>
      <c r="F289" s="195" t="n">
        <v>98</v>
      </c>
      <c r="G289" s="195" t="n">
        <v>73</v>
      </c>
      <c r="H289" s="196" t="n">
        <v>0</v>
      </c>
      <c r="I289" s="196" t="n">
        <v>0</v>
      </c>
      <c r="J289" s="196" t="n">
        <v>0</v>
      </c>
      <c r="K289" s="196" t="n">
        <v>0</v>
      </c>
      <c r="L289" s="197" t="n">
        <v>24</v>
      </c>
      <c r="M289" s="197" t="n">
        <v>0</v>
      </c>
      <c r="N289" s="197" t="n">
        <v>24</v>
      </c>
      <c r="O289" s="197" t="n">
        <v>0</v>
      </c>
      <c r="P289" s="197" t="n">
        <v>0</v>
      </c>
      <c r="Q289" s="197" t="n">
        <v>0</v>
      </c>
      <c r="R289" s="198" t="n">
        <v>3566</v>
      </c>
      <c r="S289" s="199" t="n">
        <v>3533</v>
      </c>
      <c r="T289" s="199" t="n">
        <v>0</v>
      </c>
      <c r="U289" s="200" t="n">
        <v>0</v>
      </c>
      <c r="V289" s="200" t="n">
        <v>0</v>
      </c>
      <c r="W289" s="195" t="n">
        <v>40</v>
      </c>
      <c r="X289" s="195" t="n">
        <v>0</v>
      </c>
      <c r="Y289" s="195" t="n">
        <v>40</v>
      </c>
      <c r="Z289" s="195" t="n">
        <v>0</v>
      </c>
      <c r="AA289" s="195" t="n">
        <v>60</v>
      </c>
      <c r="AB289" s="195" t="n">
        <v>0</v>
      </c>
      <c r="AC289" s="195" t="n">
        <f aca="false">(V289-U289)+AZ289</f>
        <v>6</v>
      </c>
      <c r="AD289" s="201" t="n">
        <f aca="false">U289-T289</f>
        <v>0</v>
      </c>
      <c r="AE289" s="195" t="n">
        <v>0</v>
      </c>
      <c r="AF289" s="202" t="str">
        <f aca="false">IF(AE289&gt;0, V289/(AE289*24),"no data")</f>
        <v>no data</v>
      </c>
      <c r="AG289" s="203" t="n">
        <f aca="false">IF(R289&gt;0,R289/24,"no data")</f>
        <v>148.583333333333</v>
      </c>
      <c r="AH289" s="202" t="str">
        <f aca="false">IF(U289&gt;0,(U289/R289),"no data")</f>
        <v>no data</v>
      </c>
      <c r="AI289" s="204" t="n">
        <f aca="false">(1440-((W289*X289)+(Y289*Z289)+(AA289*AB289))/(W289+Y289+AA289))/1440</f>
        <v>1</v>
      </c>
      <c r="AJ289" s="205" t="str">
        <f aca="false">IF(U289&gt;0,(1440-((X289*W289+AT289*AU289)+(Z289*Y289+AV289*AW289)+(AA289*AB289+AX289*AY289))/(W289+Y289+AA289))/1440,"no data")</f>
        <v>no data</v>
      </c>
      <c r="AK289" s="206" t="n">
        <v>0</v>
      </c>
      <c r="AL289" s="247" t="n">
        <v>0</v>
      </c>
      <c r="AM289" s="194" t="n">
        <f aca="false">AK289*AL289</f>
        <v>0</v>
      </c>
      <c r="AN289" s="206" t="n">
        <v>0</v>
      </c>
      <c r="AO289" s="207" t="n">
        <v>0</v>
      </c>
      <c r="AP289" s="208" t="n">
        <f aca="false">AN289*AO289</f>
        <v>0</v>
      </c>
      <c r="AQ289" s="209" t="str">
        <f aca="false">IF(U289&gt;0,((((AK289*AL289)+(AN289*AO289))/(U289*1000))*1000000),"no data")</f>
        <v>no data</v>
      </c>
      <c r="AR289" s="210" t="n">
        <f aca="false">S289/24</f>
        <v>147.208333333333</v>
      </c>
      <c r="AS289" s="34"/>
      <c r="AT289" s="195" t="n">
        <v>0</v>
      </c>
      <c r="AU289" s="212" t="n">
        <v>0</v>
      </c>
      <c r="AV289" s="212" t="n">
        <v>0</v>
      </c>
      <c r="AW289" s="195" t="n">
        <v>0</v>
      </c>
      <c r="AX289" s="212" t="n">
        <v>0</v>
      </c>
      <c r="AY289" s="195" t="n">
        <v>0</v>
      </c>
      <c r="AZ289" s="195" t="n">
        <v>6</v>
      </c>
      <c r="BB289" s="213" t="n">
        <v>0</v>
      </c>
      <c r="BC289" s="213" t="n">
        <v>0</v>
      </c>
      <c r="BD289" s="221" t="n">
        <v>0</v>
      </c>
      <c r="BE289" s="221" t="n">
        <v>0</v>
      </c>
      <c r="BF289" s="214" t="str">
        <f aca="false">AQ289</f>
        <v>no data</v>
      </c>
      <c r="BG289" s="215" t="n">
        <f aca="false">BD289/24</f>
        <v>0</v>
      </c>
      <c r="BH289" s="216" t="n">
        <v>0</v>
      </c>
      <c r="BI289" s="217" t="n">
        <v>0</v>
      </c>
      <c r="BJ289" s="213" t="n">
        <v>0</v>
      </c>
      <c r="BK289" s="213" t="n">
        <v>0</v>
      </c>
      <c r="BL289" s="213" t="n">
        <v>0</v>
      </c>
      <c r="BM289" s="213" t="n">
        <v>50</v>
      </c>
      <c r="BN289" s="218" t="n">
        <v>0</v>
      </c>
      <c r="BO289" s="215" t="n">
        <v>0</v>
      </c>
      <c r="BP289" s="215" t="n">
        <v>0</v>
      </c>
      <c r="BQ289" s="215" t="n">
        <f aca="false">SUM(BH289:BI289)</f>
        <v>0</v>
      </c>
      <c r="BR289" s="213" t="n">
        <v>0</v>
      </c>
      <c r="BS289" s="213" t="n">
        <v>0</v>
      </c>
      <c r="BT289" s="215" t="n">
        <v>0</v>
      </c>
    </row>
    <row r="290" customFormat="false" ht="13.8" hidden="false" customHeight="false" outlineLevel="0" collapsed="false">
      <c r="A290" s="190"/>
      <c r="B290" s="191" t="n">
        <v>43750</v>
      </c>
      <c r="C290" s="192" t="n">
        <v>83.1</v>
      </c>
      <c r="D290" s="219" t="n">
        <v>0.627</v>
      </c>
      <c r="E290" s="194" t="n">
        <v>75.1</v>
      </c>
      <c r="F290" s="195" t="n">
        <v>96</v>
      </c>
      <c r="G290" s="195" t="n">
        <v>73</v>
      </c>
      <c r="H290" s="196" t="n">
        <v>0</v>
      </c>
      <c r="I290" s="196" t="n">
        <v>0</v>
      </c>
      <c r="J290" s="196" t="n">
        <v>0</v>
      </c>
      <c r="K290" s="196" t="n">
        <v>0</v>
      </c>
      <c r="L290" s="197" t="n">
        <v>24</v>
      </c>
      <c r="M290" s="197" t="n">
        <v>0</v>
      </c>
      <c r="N290" s="197" t="n">
        <v>24</v>
      </c>
      <c r="O290" s="197" t="n">
        <v>0</v>
      </c>
      <c r="P290" s="197" t="n">
        <v>0</v>
      </c>
      <c r="Q290" s="197" t="n">
        <v>0</v>
      </c>
      <c r="R290" s="198" t="n">
        <v>3566</v>
      </c>
      <c r="S290" s="199" t="n">
        <v>3534</v>
      </c>
      <c r="T290" s="199" t="n">
        <v>0</v>
      </c>
      <c r="U290" s="200" t="n">
        <v>0</v>
      </c>
      <c r="V290" s="200" t="n">
        <v>0</v>
      </c>
      <c r="W290" s="195" t="n">
        <v>40</v>
      </c>
      <c r="X290" s="195" t="n">
        <v>0</v>
      </c>
      <c r="Y290" s="195" t="n">
        <v>40</v>
      </c>
      <c r="Z290" s="195" t="n">
        <v>0</v>
      </c>
      <c r="AA290" s="195" t="n">
        <v>60</v>
      </c>
      <c r="AB290" s="195" t="n">
        <v>0</v>
      </c>
      <c r="AC290" s="195" t="n">
        <v>6</v>
      </c>
      <c r="AD290" s="201" t="n">
        <f aca="false">U290-T290</f>
        <v>0</v>
      </c>
      <c r="AE290" s="195" t="n">
        <v>0</v>
      </c>
      <c r="AF290" s="202" t="str">
        <f aca="false">IF(AE290&gt;0, V290/(AE290*24),"no data")</f>
        <v>no data</v>
      </c>
      <c r="AG290" s="203" t="n">
        <f aca="false">IF(R290&gt;0,R290/24,"no data")</f>
        <v>148.583333333333</v>
      </c>
      <c r="AH290" s="202" t="str">
        <f aca="false">IF(U290&gt;0,(U290/R290),"no data")</f>
        <v>no data</v>
      </c>
      <c r="AI290" s="204" t="n">
        <f aca="false">(1440-((W290*X290)+(Y290*Z290)+(AA290*AB290))/(W290+Y290+AA290))/1440</f>
        <v>1</v>
      </c>
      <c r="AJ290" s="205" t="str">
        <f aca="false">IF(U290&gt;0,(1440-((X290*W290+AT290*AU290)+(Z290*Y290+AV290*AW290)+(AA290*AB290+AX290*AY290))/(W290+Y290+AA290))/1440,"no data")</f>
        <v>no data</v>
      </c>
      <c r="AK290" s="206" t="n">
        <v>0</v>
      </c>
      <c r="AL290" s="247" t="n">
        <v>0</v>
      </c>
      <c r="AM290" s="194" t="n">
        <f aca="false">AK290*AL290</f>
        <v>0</v>
      </c>
      <c r="AN290" s="206" t="n">
        <v>0</v>
      </c>
      <c r="AO290" s="207" t="n">
        <v>0</v>
      </c>
      <c r="AP290" s="208" t="n">
        <f aca="false">AN290*AO290</f>
        <v>0</v>
      </c>
      <c r="AQ290" s="209" t="str">
        <f aca="false">IF(U290&gt;0,((((AK290*AL290)+(AN290*AO290))/(U290*1000))*1000000),"no data")</f>
        <v>no data</v>
      </c>
      <c r="AR290" s="210" t="n">
        <f aca="false">S290/24</f>
        <v>147.25</v>
      </c>
      <c r="AS290" s="34"/>
      <c r="AT290" s="195" t="n">
        <v>0</v>
      </c>
      <c r="AU290" s="212" t="n">
        <v>0</v>
      </c>
      <c r="AV290" s="212" t="n">
        <v>0</v>
      </c>
      <c r="AW290" s="195" t="n">
        <v>0</v>
      </c>
      <c r="AX290" s="212" t="n">
        <v>0</v>
      </c>
      <c r="AY290" s="195" t="n">
        <v>0</v>
      </c>
      <c r="AZ290" s="195" t="n">
        <v>6</v>
      </c>
      <c r="BB290" s="213" t="n">
        <v>0</v>
      </c>
      <c r="BC290" s="213" t="n">
        <v>0</v>
      </c>
      <c r="BD290" s="221" t="n">
        <v>0</v>
      </c>
      <c r="BE290" s="221" t="n">
        <v>0</v>
      </c>
      <c r="BF290" s="214" t="str">
        <f aca="false">AQ290</f>
        <v>no data</v>
      </c>
      <c r="BG290" s="215" t="n">
        <f aca="false">BD290/24</f>
        <v>0</v>
      </c>
      <c r="BH290" s="216" t="n">
        <v>0</v>
      </c>
      <c r="BI290" s="217" t="n">
        <v>0</v>
      </c>
      <c r="BJ290" s="213" t="n">
        <v>0</v>
      </c>
      <c r="BK290" s="213" t="n">
        <v>0</v>
      </c>
      <c r="BL290" s="213" t="n">
        <v>0</v>
      </c>
      <c r="BM290" s="213" t="n">
        <v>50</v>
      </c>
      <c r="BN290" s="218" t="n">
        <v>0</v>
      </c>
      <c r="BO290" s="215" t="n">
        <v>0</v>
      </c>
      <c r="BP290" s="215" t="n">
        <v>0</v>
      </c>
      <c r="BQ290" s="215" t="n">
        <f aca="false">SUM(BH290:BI290)</f>
        <v>0</v>
      </c>
      <c r="BR290" s="213" t="n">
        <v>0</v>
      </c>
      <c r="BS290" s="213" t="n">
        <v>0</v>
      </c>
      <c r="BT290" s="215" t="n">
        <v>0.5</v>
      </c>
    </row>
    <row r="291" customFormat="false" ht="13.8" hidden="false" customHeight="false" outlineLevel="0" collapsed="false">
      <c r="A291" s="190"/>
      <c r="B291" s="191" t="n">
        <v>43751</v>
      </c>
      <c r="C291" s="192" t="n">
        <v>82.89</v>
      </c>
      <c r="D291" s="219" t="n">
        <v>0.6484</v>
      </c>
      <c r="E291" s="194" t="n">
        <v>75.64</v>
      </c>
      <c r="F291" s="195" t="n">
        <v>94</v>
      </c>
      <c r="G291" s="195" t="n">
        <v>73.5</v>
      </c>
      <c r="H291" s="195" t="n">
        <v>0</v>
      </c>
      <c r="I291" s="195" t="n">
        <v>0</v>
      </c>
      <c r="J291" s="195" t="n">
        <v>0</v>
      </c>
      <c r="K291" s="195" t="n">
        <v>0</v>
      </c>
      <c r="L291" s="197" t="n">
        <v>24</v>
      </c>
      <c r="M291" s="197" t="n">
        <v>0</v>
      </c>
      <c r="N291" s="197" t="n">
        <v>24</v>
      </c>
      <c r="O291" s="197" t="n">
        <v>0</v>
      </c>
      <c r="P291" s="197" t="n">
        <v>0</v>
      </c>
      <c r="Q291" s="197" t="n">
        <v>0</v>
      </c>
      <c r="R291" s="198" t="n">
        <v>3567</v>
      </c>
      <c r="S291" s="199" t="n">
        <v>3535</v>
      </c>
      <c r="T291" s="199" t="n">
        <v>0</v>
      </c>
      <c r="U291" s="200" t="n">
        <v>0</v>
      </c>
      <c r="V291" s="200" t="n">
        <v>0</v>
      </c>
      <c r="W291" s="195" t="n">
        <v>40</v>
      </c>
      <c r="X291" s="195" t="n">
        <v>0</v>
      </c>
      <c r="Y291" s="195" t="n">
        <v>40</v>
      </c>
      <c r="Z291" s="195" t="n">
        <v>0</v>
      </c>
      <c r="AA291" s="195" t="n">
        <v>60</v>
      </c>
      <c r="AB291" s="195" t="n">
        <v>0</v>
      </c>
      <c r="AC291" s="195" t="n">
        <f aca="false">(V291-U291)+AZ291</f>
        <v>7</v>
      </c>
      <c r="AD291" s="201" t="n">
        <f aca="false">U291-T291</f>
        <v>0</v>
      </c>
      <c r="AE291" s="195" t="n">
        <v>0</v>
      </c>
      <c r="AF291" s="202" t="str">
        <f aca="false">IF(AE291&gt;0, V291/(AE291*24),"no data")</f>
        <v>no data</v>
      </c>
      <c r="AG291" s="203" t="n">
        <f aca="false">IF(R291&gt;0,R291/24,"no data")</f>
        <v>148.625</v>
      </c>
      <c r="AH291" s="202" t="str">
        <f aca="false">IF(U291&gt;0,(U291/R291),"no data")</f>
        <v>no data</v>
      </c>
      <c r="AI291" s="204" t="n">
        <f aca="false">(1440-((W291*X291)+(Y291*Z291)+(AA291*AB291))/(W291+Y291+AA291))/1440</f>
        <v>1</v>
      </c>
      <c r="AJ291" s="205" t="str">
        <f aca="false">IF(U291&gt;0,(1440-((X291*W291+AT291*AU291)+(Z291*Y291+AV291*AW291)+(AA291*AB291+AX291*AY291))/(W291+Y291+AA291))/1440,"no data")</f>
        <v>no data</v>
      </c>
      <c r="AK291" s="206" t="n">
        <v>0</v>
      </c>
      <c r="AL291" s="247" t="n">
        <v>0</v>
      </c>
      <c r="AM291" s="194" t="n">
        <f aca="false">AK291*AL291</f>
        <v>0</v>
      </c>
      <c r="AN291" s="206" t="n">
        <v>0</v>
      </c>
      <c r="AO291" s="207" t="n">
        <v>0</v>
      </c>
      <c r="AP291" s="208" t="n">
        <f aca="false">AN291*AO291</f>
        <v>0</v>
      </c>
      <c r="AQ291" s="209" t="str">
        <f aca="false">IF(U291&gt;0,((((AK291*AL291)+(AN291*AO291))/(U291*1000))*1000000),"no data")</f>
        <v>no data</v>
      </c>
      <c r="AR291" s="210" t="n">
        <f aca="false">S291/24</f>
        <v>147.291666666667</v>
      </c>
      <c r="AS291" s="34"/>
      <c r="AT291" s="195" t="n">
        <v>0</v>
      </c>
      <c r="AU291" s="195" t="n">
        <v>0</v>
      </c>
      <c r="AV291" s="195" t="n">
        <v>0</v>
      </c>
      <c r="AW291" s="195" t="n">
        <v>0</v>
      </c>
      <c r="AX291" s="195" t="n">
        <v>0</v>
      </c>
      <c r="AY291" s="195" t="n">
        <v>0</v>
      </c>
      <c r="AZ291" s="195" t="n">
        <v>7</v>
      </c>
      <c r="BB291" s="213" t="n">
        <v>0</v>
      </c>
      <c r="BC291" s="213" t="n">
        <v>0</v>
      </c>
      <c r="BD291" s="221" t="n">
        <v>0</v>
      </c>
      <c r="BE291" s="221" t="n">
        <f aca="false">BC291-BB291</f>
        <v>0</v>
      </c>
      <c r="BF291" s="215" t="str">
        <f aca="false">AQ291</f>
        <v>no data</v>
      </c>
      <c r="BG291" s="215" t="n">
        <f aca="false">BD291/24</f>
        <v>0</v>
      </c>
      <c r="BH291" s="216" t="n">
        <v>0</v>
      </c>
      <c r="BI291" s="217" t="n">
        <v>0</v>
      </c>
      <c r="BJ291" s="213" t="n">
        <v>0</v>
      </c>
      <c r="BK291" s="213" t="n">
        <v>0</v>
      </c>
      <c r="BL291" s="213" t="n">
        <v>0</v>
      </c>
      <c r="BM291" s="213" t="n">
        <v>50</v>
      </c>
      <c r="BN291" s="218" t="n">
        <v>0</v>
      </c>
      <c r="BO291" s="215" t="n">
        <v>0</v>
      </c>
      <c r="BP291" s="215" t="n">
        <v>0</v>
      </c>
      <c r="BQ291" s="215" t="n">
        <f aca="false">SUM(BH291:BI291)</f>
        <v>0</v>
      </c>
      <c r="BR291" s="213" t="n">
        <v>0</v>
      </c>
      <c r="BS291" s="213" t="n">
        <v>0</v>
      </c>
      <c r="BT291" s="215" t="n">
        <v>0</v>
      </c>
    </row>
    <row r="292" customFormat="false" ht="13.8" hidden="false" customHeight="false" outlineLevel="0" collapsed="false">
      <c r="A292" s="190"/>
      <c r="B292" s="191" t="n">
        <v>43752</v>
      </c>
      <c r="C292" s="192" t="n">
        <v>82</v>
      </c>
      <c r="D292" s="219" t="n">
        <v>0.634</v>
      </c>
      <c r="E292" s="194" t="n">
        <v>73.7</v>
      </c>
      <c r="F292" s="195" t="n">
        <v>96</v>
      </c>
      <c r="G292" s="195" t="n">
        <v>73</v>
      </c>
      <c r="H292" s="195" t="n">
        <v>0</v>
      </c>
      <c r="I292" s="195" t="n">
        <v>0</v>
      </c>
      <c r="J292" s="195" t="n">
        <v>0</v>
      </c>
      <c r="K292" s="195" t="n">
        <v>0</v>
      </c>
      <c r="L292" s="197" t="n">
        <v>24</v>
      </c>
      <c r="M292" s="197" t="n">
        <v>0</v>
      </c>
      <c r="N292" s="197" t="n">
        <v>24</v>
      </c>
      <c r="O292" s="197" t="n">
        <v>0</v>
      </c>
      <c r="P292" s="197" t="n">
        <v>0</v>
      </c>
      <c r="Q292" s="197" t="n">
        <v>0</v>
      </c>
      <c r="R292" s="198" t="n">
        <v>3576</v>
      </c>
      <c r="S292" s="199" t="n">
        <v>3531</v>
      </c>
      <c r="T292" s="199" t="n">
        <v>0</v>
      </c>
      <c r="U292" s="200" t="n">
        <v>0</v>
      </c>
      <c r="V292" s="200" t="n">
        <v>0</v>
      </c>
      <c r="W292" s="195" t="n">
        <v>40</v>
      </c>
      <c r="X292" s="195" t="n">
        <v>0</v>
      </c>
      <c r="Y292" s="195" t="n">
        <v>40</v>
      </c>
      <c r="Z292" s="195" t="n">
        <v>0</v>
      </c>
      <c r="AA292" s="195" t="n">
        <v>60</v>
      </c>
      <c r="AB292" s="195" t="n">
        <v>0</v>
      </c>
      <c r="AC292" s="195" t="n">
        <f aca="false">(V292-U292)+AZ292</f>
        <v>8</v>
      </c>
      <c r="AD292" s="201" t="n">
        <f aca="false">U292-T292</f>
        <v>0</v>
      </c>
      <c r="AE292" s="195" t="n">
        <v>0</v>
      </c>
      <c r="AF292" s="202" t="str">
        <f aca="false">IF(AE292&gt;0, V292/(AE292*24),"no data")</f>
        <v>no data</v>
      </c>
      <c r="AG292" s="203" t="n">
        <f aca="false">IF(R292&gt;0,R292/24,"no data")</f>
        <v>149</v>
      </c>
      <c r="AH292" s="202" t="str">
        <f aca="false">IF(U292&gt;0,(U292/R292),"no data")</f>
        <v>no data</v>
      </c>
      <c r="AI292" s="204" t="n">
        <f aca="false">(1440-((W292*X292)+(Y292*Z292)+(AA292*AB292))/(W292+Y292+AA292))/1440</f>
        <v>1</v>
      </c>
      <c r="AJ292" s="205" t="str">
        <f aca="false">IF(U292&gt;0,(1440-((X292*W292+AT292*AU292)+(Z292*Y292+AV292*AW292)+(AA292*AB292+AX292*AY292))/(W292+Y292+AA292))/1440,"no data")</f>
        <v>no data</v>
      </c>
      <c r="AK292" s="206" t="n">
        <v>0</v>
      </c>
      <c r="AL292" s="247" t="n">
        <v>0</v>
      </c>
      <c r="AM292" s="194" t="n">
        <f aca="false">AK292*AL292</f>
        <v>0</v>
      </c>
      <c r="AN292" s="206" t="n">
        <v>0</v>
      </c>
      <c r="AO292" s="207" t="n">
        <v>0</v>
      </c>
      <c r="AP292" s="208" t="n">
        <f aca="false">AN292*AO292</f>
        <v>0</v>
      </c>
      <c r="AQ292" s="209" t="str">
        <f aca="false">IF(U292&gt;0,((((AK292*AL292)+(AN292*AO292))/(U292*1000))*1000000),"no data")</f>
        <v>no data</v>
      </c>
      <c r="AR292" s="210" t="n">
        <f aca="false">S292/24</f>
        <v>147.125</v>
      </c>
      <c r="AS292" s="34"/>
      <c r="AT292" s="195" t="n">
        <v>0</v>
      </c>
      <c r="AU292" s="195" t="n">
        <v>0</v>
      </c>
      <c r="AV292" s="195" t="n">
        <v>0</v>
      </c>
      <c r="AW292" s="195" t="n">
        <v>0</v>
      </c>
      <c r="AX292" s="195" t="n">
        <v>0</v>
      </c>
      <c r="AY292" s="195" t="n">
        <v>0</v>
      </c>
      <c r="AZ292" s="195" t="n">
        <v>8</v>
      </c>
      <c r="BB292" s="213" t="n">
        <v>0</v>
      </c>
      <c r="BC292" s="213" t="n">
        <v>0</v>
      </c>
      <c r="BD292" s="213" t="n">
        <v>0</v>
      </c>
      <c r="BE292" s="221" t="n">
        <f aca="false">BC292-BB292</f>
        <v>0</v>
      </c>
      <c r="BF292" s="215" t="str">
        <f aca="false">AQ292</f>
        <v>no data</v>
      </c>
      <c r="BG292" s="215" t="n">
        <f aca="false">BD292/24</f>
        <v>0</v>
      </c>
      <c r="BH292" s="216" t="n">
        <v>0</v>
      </c>
      <c r="BI292" s="217" t="n">
        <v>0</v>
      </c>
      <c r="BJ292" s="213" t="n">
        <v>0</v>
      </c>
      <c r="BK292" s="213" t="n">
        <v>0</v>
      </c>
      <c r="BL292" s="213" t="n">
        <v>0</v>
      </c>
      <c r="BM292" s="213" t="n">
        <v>50</v>
      </c>
      <c r="BN292" s="218" t="n">
        <v>0</v>
      </c>
      <c r="BO292" s="215" t="n">
        <v>0</v>
      </c>
      <c r="BP292" s="215" t="n">
        <v>0</v>
      </c>
      <c r="BQ292" s="215" t="n">
        <f aca="false">SUM(BH292:BI292)</f>
        <v>0</v>
      </c>
      <c r="BR292" s="213" t="n">
        <v>0</v>
      </c>
      <c r="BS292" s="213" t="n">
        <v>0</v>
      </c>
      <c r="BT292" s="215" t="n">
        <v>0</v>
      </c>
    </row>
    <row r="293" customFormat="false" ht="14.95" hidden="false" customHeight="true" outlineLevel="0" collapsed="false">
      <c r="A293" s="189" t="s">
        <v>126</v>
      </c>
      <c r="B293" s="55" t="n">
        <v>43753</v>
      </c>
      <c r="C293" s="56" t="n">
        <v>82.17</v>
      </c>
      <c r="D293" s="57" t="n">
        <v>0.5902</v>
      </c>
      <c r="E293" s="58" t="n">
        <v>72.27</v>
      </c>
      <c r="F293" s="59" t="n">
        <v>96.4</v>
      </c>
      <c r="G293" s="59" t="n">
        <v>71.65</v>
      </c>
      <c r="H293" s="59" t="n">
        <v>0</v>
      </c>
      <c r="I293" s="59" t="n">
        <v>0</v>
      </c>
      <c r="J293" s="59" t="n">
        <v>0</v>
      </c>
      <c r="K293" s="59" t="n">
        <v>0</v>
      </c>
      <c r="L293" s="162" t="n">
        <v>24</v>
      </c>
      <c r="M293" s="162" t="n">
        <v>0</v>
      </c>
      <c r="N293" s="162" t="n">
        <v>24</v>
      </c>
      <c r="O293" s="162" t="n">
        <v>0</v>
      </c>
      <c r="P293" s="162" t="n">
        <v>0</v>
      </c>
      <c r="Q293" s="162" t="n">
        <v>0</v>
      </c>
      <c r="R293" s="137" t="n">
        <v>3572</v>
      </c>
      <c r="S293" s="62" t="n">
        <v>3531</v>
      </c>
      <c r="T293" s="62" t="n">
        <v>0</v>
      </c>
      <c r="U293" s="63" t="n">
        <v>0</v>
      </c>
      <c r="V293" s="63" t="n">
        <v>0</v>
      </c>
      <c r="W293" s="59" t="n">
        <v>40</v>
      </c>
      <c r="X293" s="59" t="n">
        <v>0</v>
      </c>
      <c r="Y293" s="59" t="n">
        <v>40</v>
      </c>
      <c r="Z293" s="59" t="n">
        <v>0</v>
      </c>
      <c r="AA293" s="59" t="n">
        <v>60</v>
      </c>
      <c r="AB293" s="59" t="n">
        <v>0</v>
      </c>
      <c r="AC293" s="59" t="n">
        <f aca="false">(V293-U293)+AZ293</f>
        <v>6</v>
      </c>
      <c r="AD293" s="65" t="n">
        <f aca="false">U293-T293</f>
        <v>0</v>
      </c>
      <c r="AE293" s="59" t="n">
        <v>0</v>
      </c>
      <c r="AF293" s="66" t="str">
        <f aca="false">IF(AE293&gt;0, V293/(AE293*24),"no data")</f>
        <v>no data</v>
      </c>
      <c r="AG293" s="67" t="n">
        <f aca="false">IF(R293&gt;0,R293/24,"no data")</f>
        <v>148.833333333333</v>
      </c>
      <c r="AH293" s="66" t="str">
        <f aca="false">IF(U293&gt;0,(U293/R293),"no data")</f>
        <v>no data</v>
      </c>
      <c r="AI293" s="68" t="n">
        <f aca="false">(1440-((W293*X293)+(Y293*Z293)+(AA293*AB293))/(W293+Y293+AA293))/1440</f>
        <v>1</v>
      </c>
      <c r="AJ293" s="69" t="str">
        <f aca="false">IF(U293&gt;0,(1440-((X293*W293+AT293*AU293)+(Z293*Y293+AV293*AW293)+(AA293*AB293+AX293*AY293))/(W293+Y293+AA293))/1440,"no data")</f>
        <v>no data</v>
      </c>
      <c r="AK293" s="91" t="n">
        <v>0</v>
      </c>
      <c r="AL293" s="96" t="n">
        <v>0</v>
      </c>
      <c r="AM293" s="58" t="n">
        <f aca="false">AK293*AL293</f>
        <v>0</v>
      </c>
      <c r="AN293" s="91" t="n">
        <v>0</v>
      </c>
      <c r="AO293" s="166" t="n">
        <v>0</v>
      </c>
      <c r="AP293" s="73" t="n">
        <f aca="false">AN293*AO293</f>
        <v>0</v>
      </c>
      <c r="AQ293" s="94" t="str">
        <f aca="false">IF(U293&gt;0,((((AK293*AL293)+(AN293*AO293))/(U293*1000))*1000000),"no data")</f>
        <v>no data</v>
      </c>
      <c r="AR293" s="75" t="n">
        <f aca="false">S293/24</f>
        <v>147.125</v>
      </c>
      <c r="AS293" s="34"/>
      <c r="AT293" s="59" t="n">
        <v>0</v>
      </c>
      <c r="AU293" s="59" t="n">
        <v>0</v>
      </c>
      <c r="AV293" s="59" t="n">
        <v>0</v>
      </c>
      <c r="AW293" s="59" t="n">
        <v>0</v>
      </c>
      <c r="AX293" s="59" t="n">
        <v>0</v>
      </c>
      <c r="AY293" s="59" t="n">
        <v>0</v>
      </c>
      <c r="AZ293" s="59" t="n">
        <v>6</v>
      </c>
      <c r="BB293" s="77" t="n">
        <v>0</v>
      </c>
      <c r="BC293" s="77" t="n">
        <v>0</v>
      </c>
      <c r="BD293" s="77" t="n">
        <v>0</v>
      </c>
      <c r="BE293" s="77" t="n">
        <f aca="false">BC293-BB293</f>
        <v>0</v>
      </c>
      <c r="BF293" s="78" t="str">
        <f aca="false">AQ293</f>
        <v>no data</v>
      </c>
      <c r="BG293" s="78" t="n">
        <f aca="false">BD293/24</f>
        <v>0</v>
      </c>
      <c r="BH293" s="140" t="n">
        <v>0</v>
      </c>
      <c r="BI293" s="100" t="n">
        <v>0</v>
      </c>
      <c r="BJ293" s="77" t="n">
        <v>0</v>
      </c>
      <c r="BK293" s="77" t="n">
        <v>0</v>
      </c>
      <c r="BL293" s="77" t="n">
        <v>0</v>
      </c>
      <c r="BM293" s="77" t="n">
        <v>50</v>
      </c>
      <c r="BN293" s="99" t="n">
        <v>0</v>
      </c>
      <c r="BO293" s="78" t="n">
        <v>0</v>
      </c>
      <c r="BP293" s="78" t="n">
        <v>0</v>
      </c>
      <c r="BQ293" s="78" t="n">
        <f aca="false">SUM(BH293:BI293)</f>
        <v>0</v>
      </c>
      <c r="BR293" s="77" t="n">
        <v>0</v>
      </c>
      <c r="BS293" s="77" t="n">
        <v>0</v>
      </c>
      <c r="BT293" s="78" t="n">
        <v>0</v>
      </c>
    </row>
    <row r="294" customFormat="false" ht="13.8" hidden="false" customHeight="false" outlineLevel="0" collapsed="false">
      <c r="A294" s="189"/>
      <c r="B294" s="55" t="n">
        <v>43754</v>
      </c>
      <c r="C294" s="56" t="n">
        <v>82</v>
      </c>
      <c r="D294" s="57" t="n">
        <v>0.59</v>
      </c>
      <c r="E294" s="58" t="n">
        <v>71.8</v>
      </c>
      <c r="F294" s="59" t="n">
        <v>94</v>
      </c>
      <c r="G294" s="59" t="n">
        <v>72</v>
      </c>
      <c r="H294" s="59" t="n">
        <v>0</v>
      </c>
      <c r="I294" s="59" t="n">
        <v>0</v>
      </c>
      <c r="J294" s="59" t="n">
        <v>0</v>
      </c>
      <c r="K294" s="59" t="n">
        <v>0</v>
      </c>
      <c r="L294" s="162" t="n">
        <v>24</v>
      </c>
      <c r="M294" s="162" t="n">
        <v>0</v>
      </c>
      <c r="N294" s="162" t="n">
        <v>24</v>
      </c>
      <c r="O294" s="162" t="n">
        <v>0</v>
      </c>
      <c r="P294" s="162" t="n">
        <v>0</v>
      </c>
      <c r="Q294" s="162" t="n">
        <v>0</v>
      </c>
      <c r="R294" s="137" t="n">
        <v>3575</v>
      </c>
      <c r="S294" s="62" t="n">
        <v>3531</v>
      </c>
      <c r="T294" s="62" t="n">
        <v>0</v>
      </c>
      <c r="U294" s="63" t="n">
        <v>0</v>
      </c>
      <c r="V294" s="63" t="n">
        <v>0</v>
      </c>
      <c r="W294" s="59" t="n">
        <v>40</v>
      </c>
      <c r="X294" s="59" t="n">
        <v>0</v>
      </c>
      <c r="Y294" s="59" t="n">
        <v>40</v>
      </c>
      <c r="Z294" s="59" t="n">
        <v>0</v>
      </c>
      <c r="AA294" s="59" t="n">
        <v>60</v>
      </c>
      <c r="AB294" s="59" t="n">
        <v>0</v>
      </c>
      <c r="AC294" s="59" t="n">
        <v>8</v>
      </c>
      <c r="AD294" s="65" t="n">
        <f aca="false">U294-T294</f>
        <v>0</v>
      </c>
      <c r="AE294" s="59" t="n">
        <v>0</v>
      </c>
      <c r="AF294" s="66" t="str">
        <f aca="false">IF(AE294&gt;0, V294/(AE294*24),"no data")</f>
        <v>no data</v>
      </c>
      <c r="AG294" s="67" t="n">
        <f aca="false">IF(R294&gt;0,R294/24,"no data")</f>
        <v>148.958333333333</v>
      </c>
      <c r="AH294" s="66" t="str">
        <f aca="false">IF(U294&gt;0,(U294/R294),"no data")</f>
        <v>no data</v>
      </c>
      <c r="AI294" s="68" t="n">
        <f aca="false">(1440-((W294*X294)+(Y294*Z294)+(AA294*AB294))/(W294+Y294+AA294))/1440</f>
        <v>1</v>
      </c>
      <c r="AJ294" s="69" t="str">
        <f aca="false">IF(U294&gt;0,(1440-((X294*W294+AT294*AU294)+(Z294*Y294+AV294*AW294)+(AA294*AB294+AX294*AY294))/(W294+Y294+AA294))/1440,"no data")</f>
        <v>no data</v>
      </c>
      <c r="AK294" s="91" t="n">
        <v>0</v>
      </c>
      <c r="AL294" s="96" t="n">
        <v>0</v>
      </c>
      <c r="AM294" s="58" t="n">
        <f aca="false">AK294*AL294</f>
        <v>0</v>
      </c>
      <c r="AN294" s="91" t="n">
        <v>0</v>
      </c>
      <c r="AO294" s="166" t="n">
        <v>0</v>
      </c>
      <c r="AP294" s="73" t="n">
        <f aca="false">AN294*AO294</f>
        <v>0</v>
      </c>
      <c r="AQ294" s="94" t="str">
        <f aca="false">IF(U294&gt;0,((((AK294*AL294)+(AN294*AO294))/(U294*1000))*1000000),"no data")</f>
        <v>no data</v>
      </c>
      <c r="AR294" s="75" t="n">
        <f aca="false">S294/24</f>
        <v>147.125</v>
      </c>
      <c r="AS294" s="34"/>
      <c r="AT294" s="59" t="n">
        <v>0</v>
      </c>
      <c r="AU294" s="59" t="n">
        <v>0</v>
      </c>
      <c r="AV294" s="59" t="n">
        <v>0</v>
      </c>
      <c r="AW294" s="59" t="n">
        <v>0</v>
      </c>
      <c r="AX294" s="59" t="n">
        <v>0</v>
      </c>
      <c r="AY294" s="59" t="n">
        <v>0</v>
      </c>
      <c r="AZ294" s="59" t="n">
        <v>8</v>
      </c>
      <c r="BB294" s="77" t="n">
        <v>0</v>
      </c>
      <c r="BC294" s="77" t="n">
        <v>0</v>
      </c>
      <c r="BD294" s="77" t="n">
        <v>0</v>
      </c>
      <c r="BE294" s="77" t="n">
        <f aca="false">BC294-BB294</f>
        <v>0</v>
      </c>
      <c r="BF294" s="78" t="str">
        <f aca="false">AQ294</f>
        <v>no data</v>
      </c>
      <c r="BG294" s="78" t="n">
        <f aca="false">BD294/24</f>
        <v>0</v>
      </c>
      <c r="BH294" s="140" t="n">
        <v>0</v>
      </c>
      <c r="BI294" s="100" t="n">
        <v>0</v>
      </c>
      <c r="BJ294" s="77" t="n">
        <v>0</v>
      </c>
      <c r="BK294" s="77" t="n">
        <v>0</v>
      </c>
      <c r="BL294" s="77" t="n">
        <v>0</v>
      </c>
      <c r="BM294" s="77" t="n">
        <v>50</v>
      </c>
      <c r="BN294" s="99" t="n">
        <v>0</v>
      </c>
      <c r="BO294" s="78" t="n">
        <v>0</v>
      </c>
      <c r="BP294" s="78" t="n">
        <v>0</v>
      </c>
      <c r="BQ294" s="78" t="n">
        <v>0</v>
      </c>
      <c r="BR294" s="77" t="n">
        <v>0</v>
      </c>
      <c r="BS294" s="77" t="n">
        <v>0</v>
      </c>
      <c r="BT294" s="78" t="n">
        <v>0</v>
      </c>
    </row>
    <row r="295" customFormat="false" ht="13.8" hidden="false" customHeight="false" outlineLevel="0" collapsed="false">
      <c r="A295" s="189"/>
      <c r="B295" s="55" t="n">
        <v>43755</v>
      </c>
      <c r="C295" s="56" t="n">
        <v>82</v>
      </c>
      <c r="D295" s="57" t="n">
        <v>0.636</v>
      </c>
      <c r="E295" s="58" t="n">
        <v>73.8</v>
      </c>
      <c r="F295" s="59" t="n">
        <v>94</v>
      </c>
      <c r="G295" s="59" t="n">
        <v>73</v>
      </c>
      <c r="H295" s="59" t="n">
        <v>0</v>
      </c>
      <c r="I295" s="59" t="n">
        <v>0</v>
      </c>
      <c r="J295" s="59" t="n">
        <v>0</v>
      </c>
      <c r="K295" s="59" t="n">
        <v>0</v>
      </c>
      <c r="L295" s="61" t="n">
        <v>24</v>
      </c>
      <c r="M295" s="61" t="n">
        <v>0</v>
      </c>
      <c r="N295" s="61" t="n">
        <v>24</v>
      </c>
      <c r="O295" s="61" t="n">
        <v>0</v>
      </c>
      <c r="P295" s="61" t="n">
        <v>0</v>
      </c>
      <c r="Q295" s="61" t="n">
        <v>0</v>
      </c>
      <c r="R295" s="137" t="n">
        <v>3579</v>
      </c>
      <c r="S295" s="62" t="n">
        <v>3534</v>
      </c>
      <c r="T295" s="62" t="n">
        <v>0</v>
      </c>
      <c r="U295" s="141" t="n">
        <v>0</v>
      </c>
      <c r="V295" s="63" t="n">
        <v>0</v>
      </c>
      <c r="W295" s="59" t="n">
        <v>40</v>
      </c>
      <c r="X295" s="59" t="n">
        <v>0</v>
      </c>
      <c r="Y295" s="59" t="n">
        <v>40</v>
      </c>
      <c r="Z295" s="59" t="n">
        <v>0</v>
      </c>
      <c r="AA295" s="59" t="n">
        <v>60</v>
      </c>
      <c r="AB295" s="59" t="n">
        <v>0</v>
      </c>
      <c r="AC295" s="59" t="n">
        <v>6</v>
      </c>
      <c r="AD295" s="65" t="n">
        <f aca="false">U295-T295</f>
        <v>0</v>
      </c>
      <c r="AE295" s="59" t="n">
        <v>0</v>
      </c>
      <c r="AF295" s="66" t="str">
        <f aca="false">IF(AE295&gt;0, V295/(AE295*24),"no data")</f>
        <v>no data</v>
      </c>
      <c r="AG295" s="67" t="n">
        <f aca="false">IF(R295&gt;0,R295/24,"no data")</f>
        <v>149.125</v>
      </c>
      <c r="AH295" s="66" t="str">
        <f aca="false">IF(U295&gt;0,(U295/R295),"no data")</f>
        <v>no data</v>
      </c>
      <c r="AI295" s="68" t="n">
        <f aca="false">(1440-((W295*X295)+(Y295*Z295)+(AA295*AB295))/(W295+Y295+AA295))/1440</f>
        <v>1</v>
      </c>
      <c r="AJ295" s="69" t="str">
        <f aca="false">IF(U295&gt;0,(1440-((X295*W295+AT295*AU295)+(Z295*Y295+AV295*AW295)+(AA295*AB295+AX295*AY295))/(W295+Y295+AA295))/1440,"no data")</f>
        <v>no data</v>
      </c>
      <c r="AK295" s="91" t="n">
        <v>0</v>
      </c>
      <c r="AL295" s="96" t="n">
        <v>0</v>
      </c>
      <c r="AM295" s="58" t="n">
        <f aca="false">AK295*AL295</f>
        <v>0</v>
      </c>
      <c r="AN295" s="91" t="n">
        <v>0</v>
      </c>
      <c r="AO295" s="166" t="n">
        <v>0</v>
      </c>
      <c r="AP295" s="73" t="n">
        <f aca="false">AN295*AO295</f>
        <v>0</v>
      </c>
      <c r="AQ295" s="94" t="str">
        <f aca="false">IF(U295&gt;0,((((AK295*AL295)+(AN295*AO295))/(U295*1000))*1000000),"no data")</f>
        <v>no data</v>
      </c>
      <c r="AR295" s="75" t="n">
        <f aca="false">S295/24</f>
        <v>147.25</v>
      </c>
      <c r="AS295" s="34"/>
      <c r="AT295" s="59" t="n">
        <v>0</v>
      </c>
      <c r="AU295" s="76" t="n">
        <v>0</v>
      </c>
      <c r="AV295" s="76" t="n">
        <v>0</v>
      </c>
      <c r="AW295" s="59" t="n">
        <v>0</v>
      </c>
      <c r="AX295" s="76" t="n">
        <v>0</v>
      </c>
      <c r="AY295" s="59" t="n">
        <v>0</v>
      </c>
      <c r="AZ295" s="59" t="n">
        <v>6</v>
      </c>
      <c r="BB295" s="77" t="n">
        <v>0</v>
      </c>
      <c r="BC295" s="77" t="n">
        <v>0</v>
      </c>
      <c r="BD295" s="77" t="n">
        <v>0</v>
      </c>
      <c r="BE295" s="77" t="n">
        <f aca="false">BC295-BB295</f>
        <v>0</v>
      </c>
      <c r="BF295" s="77" t="str">
        <f aca="false">AQ295</f>
        <v>no data</v>
      </c>
      <c r="BG295" s="78" t="n">
        <f aca="false">BD295/24</f>
        <v>0</v>
      </c>
      <c r="BH295" s="79" t="n">
        <v>0</v>
      </c>
      <c r="BI295" s="80" t="n">
        <v>0</v>
      </c>
      <c r="BJ295" s="81" t="n">
        <v>0</v>
      </c>
      <c r="BK295" s="81" t="n">
        <v>0</v>
      </c>
      <c r="BL295" s="81" t="n">
        <v>0</v>
      </c>
      <c r="BM295" s="81" t="n">
        <v>50</v>
      </c>
      <c r="BN295" s="83" t="n">
        <v>0</v>
      </c>
      <c r="BO295" s="78" t="n">
        <v>0</v>
      </c>
      <c r="BP295" s="78" t="n">
        <v>0</v>
      </c>
      <c r="BQ295" s="78" t="n">
        <f aca="false">SUM(BH295:BI295)</f>
        <v>0</v>
      </c>
      <c r="BR295" s="77" t="n">
        <v>0</v>
      </c>
      <c r="BS295" s="77" t="n">
        <v>0</v>
      </c>
      <c r="BT295" s="78" t="n">
        <v>0</v>
      </c>
    </row>
    <row r="296" customFormat="false" ht="13.8" hidden="false" customHeight="false" outlineLevel="0" collapsed="false">
      <c r="A296" s="189"/>
      <c r="B296" s="55" t="n">
        <v>43756</v>
      </c>
      <c r="C296" s="56" t="n">
        <v>76.6</v>
      </c>
      <c r="D296" s="57" t="n">
        <v>0.619</v>
      </c>
      <c r="E296" s="58" t="n">
        <v>68.7</v>
      </c>
      <c r="F296" s="59" t="n">
        <v>85</v>
      </c>
      <c r="G296" s="59" t="n">
        <v>70</v>
      </c>
      <c r="H296" s="59" t="n">
        <v>0</v>
      </c>
      <c r="I296" s="59" t="n">
        <v>0</v>
      </c>
      <c r="J296" s="59" t="n">
        <v>0</v>
      </c>
      <c r="K296" s="59" t="n">
        <v>0</v>
      </c>
      <c r="L296" s="61" t="n">
        <v>24</v>
      </c>
      <c r="M296" s="61" t="n">
        <v>0</v>
      </c>
      <c r="N296" s="61" t="n">
        <v>24</v>
      </c>
      <c r="O296" s="61" t="n">
        <v>0</v>
      </c>
      <c r="P296" s="61" t="n">
        <v>0</v>
      </c>
      <c r="Q296" s="61" t="n">
        <v>0</v>
      </c>
      <c r="R296" s="143" t="n">
        <v>3628</v>
      </c>
      <c r="S296" s="62" t="n">
        <v>3534</v>
      </c>
      <c r="T296" s="62" t="n">
        <v>0</v>
      </c>
      <c r="U296" s="138" t="n">
        <v>0</v>
      </c>
      <c r="V296" s="63" t="n">
        <v>0</v>
      </c>
      <c r="W296" s="59" t="n">
        <v>40</v>
      </c>
      <c r="X296" s="59" t="n">
        <v>0</v>
      </c>
      <c r="Y296" s="59" t="n">
        <v>40</v>
      </c>
      <c r="Z296" s="59" t="n">
        <v>0</v>
      </c>
      <c r="AA296" s="59" t="n">
        <v>60</v>
      </c>
      <c r="AB296" s="59" t="n">
        <v>0</v>
      </c>
      <c r="AC296" s="59" t="n">
        <f aca="false">(V296-U296)+AZ296</f>
        <v>6</v>
      </c>
      <c r="AD296" s="65" t="n">
        <f aca="false">U296-T296</f>
        <v>0</v>
      </c>
      <c r="AE296" s="59" t="n">
        <v>0</v>
      </c>
      <c r="AF296" s="66" t="str">
        <f aca="false">IF(AE296&gt;0, V296/(AE296*24),"no data")</f>
        <v>no data</v>
      </c>
      <c r="AG296" s="67" t="n">
        <f aca="false">IF(R296&gt;0,R296/24,"no data")</f>
        <v>151.166666666667</v>
      </c>
      <c r="AH296" s="66" t="str">
        <f aca="false">IF(U296&gt;0,(U296/R296),"no data")</f>
        <v>no data</v>
      </c>
      <c r="AI296" s="68" t="n">
        <f aca="false">(1440-((W296*X296)+(Y296*Z296)+(AA296*AB296))/(W296+Y296+AA296))/1440</f>
        <v>1</v>
      </c>
      <c r="AJ296" s="69" t="str">
        <f aca="false">IF(U296&gt;0,(1440-((X296*W296+AT296*AU296)+(Z296*Y296+AV296*AW296)+(AA296*AB296+AX296*AY296))/(W296+Y296+AA296))/1440,"no data")</f>
        <v>no data</v>
      </c>
      <c r="AK296" s="91" t="n">
        <v>0</v>
      </c>
      <c r="AL296" s="96" t="n">
        <v>0</v>
      </c>
      <c r="AM296" s="58" t="n">
        <f aca="false">AK296*AL296</f>
        <v>0</v>
      </c>
      <c r="AN296" s="91" t="n">
        <v>0</v>
      </c>
      <c r="AO296" s="166" t="n">
        <v>0</v>
      </c>
      <c r="AP296" s="73" t="n">
        <f aca="false">AN296*AO296</f>
        <v>0</v>
      </c>
      <c r="AQ296" s="94" t="str">
        <f aca="false">IF(U296&gt;0,((((AK296*AL296)+(AN296*AO296))/(U296*1000))*1000000),"no data")</f>
        <v>no data</v>
      </c>
      <c r="AR296" s="75" t="n">
        <f aca="false">S296/24</f>
        <v>147.25</v>
      </c>
      <c r="AS296" s="34"/>
      <c r="AT296" s="59" t="n">
        <v>0</v>
      </c>
      <c r="AU296" s="76" t="n">
        <v>0</v>
      </c>
      <c r="AV296" s="76" t="n">
        <v>0</v>
      </c>
      <c r="AW296" s="59" t="n">
        <v>0</v>
      </c>
      <c r="AX296" s="76" t="n">
        <v>0</v>
      </c>
      <c r="AY296" s="59" t="n">
        <v>0</v>
      </c>
      <c r="AZ296" s="59" t="n">
        <v>6</v>
      </c>
      <c r="BB296" s="77" t="n">
        <v>0</v>
      </c>
      <c r="BC296" s="77" t="n">
        <v>0</v>
      </c>
      <c r="BD296" s="77" t="n">
        <v>0</v>
      </c>
      <c r="BE296" s="77" t="n">
        <v>0</v>
      </c>
      <c r="BF296" s="77" t="str">
        <f aca="false">AQ296</f>
        <v>no data</v>
      </c>
      <c r="BG296" s="78" t="n">
        <f aca="false">BD296/24</f>
        <v>0</v>
      </c>
      <c r="BH296" s="79" t="n">
        <v>0</v>
      </c>
      <c r="BI296" s="80" t="n">
        <v>0</v>
      </c>
      <c r="BJ296" s="82" t="n">
        <v>0</v>
      </c>
      <c r="BK296" s="82" t="n">
        <v>0</v>
      </c>
      <c r="BL296" s="82" t="n">
        <v>0</v>
      </c>
      <c r="BM296" s="81" t="n">
        <v>50</v>
      </c>
      <c r="BN296" s="83" t="n">
        <v>0</v>
      </c>
      <c r="BO296" s="78" t="n">
        <v>0</v>
      </c>
      <c r="BP296" s="78" t="n">
        <v>0</v>
      </c>
      <c r="BQ296" s="78" t="n">
        <f aca="false">SUM(BH296:BI296)</f>
        <v>0</v>
      </c>
      <c r="BR296" s="77" t="n">
        <v>0</v>
      </c>
      <c r="BS296" s="77" t="n">
        <v>0</v>
      </c>
      <c r="BT296" s="78" t="n">
        <v>0</v>
      </c>
    </row>
    <row r="297" customFormat="false" ht="13.8" hidden="false" customHeight="false" outlineLevel="0" collapsed="false">
      <c r="A297" s="189"/>
      <c r="B297" s="55" t="n">
        <v>43757</v>
      </c>
      <c r="C297" s="56" t="n">
        <v>75.3</v>
      </c>
      <c r="D297" s="57" t="n">
        <v>0.634</v>
      </c>
      <c r="E297" s="58" t="n">
        <v>68.4</v>
      </c>
      <c r="F297" s="60" t="n">
        <v>89</v>
      </c>
      <c r="G297" s="60" t="n">
        <v>66</v>
      </c>
      <c r="H297" s="60" t="n">
        <v>0</v>
      </c>
      <c r="I297" s="60" t="n">
        <v>0</v>
      </c>
      <c r="J297" s="60" t="n">
        <v>0</v>
      </c>
      <c r="K297" s="60" t="n">
        <v>0</v>
      </c>
      <c r="L297" s="60" t="n">
        <v>24</v>
      </c>
      <c r="M297" s="60" t="n">
        <v>0</v>
      </c>
      <c r="N297" s="60" t="n">
        <v>24</v>
      </c>
      <c r="O297" s="60" t="n">
        <v>0</v>
      </c>
      <c r="P297" s="60" t="n">
        <v>0</v>
      </c>
      <c r="Q297" s="60" t="n">
        <v>0</v>
      </c>
      <c r="R297" s="143" t="n">
        <v>3638</v>
      </c>
      <c r="S297" s="62" t="n">
        <v>3539</v>
      </c>
      <c r="T297" s="65" t="n">
        <v>0</v>
      </c>
      <c r="U297" s="144" t="n">
        <v>0</v>
      </c>
      <c r="V297" s="144" t="n">
        <v>0</v>
      </c>
      <c r="W297" s="60" t="n">
        <v>40</v>
      </c>
      <c r="X297" s="60" t="n">
        <v>0</v>
      </c>
      <c r="Y297" s="60" t="n">
        <v>40</v>
      </c>
      <c r="Z297" s="60" t="n">
        <v>0</v>
      </c>
      <c r="AA297" s="60" t="n">
        <v>60</v>
      </c>
      <c r="AB297" s="60" t="n">
        <v>0</v>
      </c>
      <c r="AC297" s="59" t="n">
        <f aca="false">(V297-U297)+AZ297</f>
        <v>5</v>
      </c>
      <c r="AD297" s="65" t="n">
        <f aca="false">U297-T297</f>
        <v>0</v>
      </c>
      <c r="AE297" s="60" t="n">
        <v>0</v>
      </c>
      <c r="AF297" s="66" t="str">
        <f aca="false">IF(AE297&gt;0, V297/(AE297*24),"no data")</f>
        <v>no data</v>
      </c>
      <c r="AG297" s="67" t="n">
        <f aca="false">IF(R297&gt;0,R297/24,"no data")</f>
        <v>151.583333333333</v>
      </c>
      <c r="AH297" s="66" t="str">
        <f aca="false">IF(U297&gt;0,(U297/R297),"no data")</f>
        <v>no data</v>
      </c>
      <c r="AI297" s="68" t="n">
        <f aca="false">(1440-((W297*X297)+(Y297*Z297)+(AA297*AB297))/(W297+Y297+AA297))/1440</f>
        <v>1</v>
      </c>
      <c r="AJ297" s="69" t="str">
        <f aca="false">IF(U297&gt;0,(1440-((X297*W297+AT297*AU297)+(Z297*Y297+AV297*AW297)+(AA297*AB297+AX297*AY297))/(W297+Y297+AA297))/1440,"no data")</f>
        <v>no data</v>
      </c>
      <c r="AK297" s="91" t="n">
        <v>0</v>
      </c>
      <c r="AL297" s="96" t="n">
        <v>0</v>
      </c>
      <c r="AM297" s="58" t="n">
        <f aca="false">AK297*AL297</f>
        <v>0</v>
      </c>
      <c r="AN297" s="91" t="n">
        <v>0</v>
      </c>
      <c r="AO297" s="166" t="n">
        <v>0</v>
      </c>
      <c r="AP297" s="73" t="n">
        <f aca="false">AN297*AO297</f>
        <v>0</v>
      </c>
      <c r="AQ297" s="94" t="str">
        <f aca="false">IF(U297&gt;0,((((AK297*AL297)+(AN297*AO297))/(U297*1000))*1000000),"no data")</f>
        <v>no data</v>
      </c>
      <c r="AR297" s="75" t="n">
        <f aca="false">S297/24</f>
        <v>147.458333333333</v>
      </c>
      <c r="AS297" s="34"/>
      <c r="AT297" s="60" t="n">
        <v>0</v>
      </c>
      <c r="AU297" s="60" t="n">
        <v>0</v>
      </c>
      <c r="AV297" s="60" t="n">
        <v>0</v>
      </c>
      <c r="AW297" s="60" t="n">
        <v>0</v>
      </c>
      <c r="AX297" s="60" t="n">
        <v>0</v>
      </c>
      <c r="AY297" s="60" t="n">
        <v>0</v>
      </c>
      <c r="AZ297" s="60" t="n">
        <v>5</v>
      </c>
      <c r="BB297" s="77" t="n">
        <v>0</v>
      </c>
      <c r="BC297" s="77" t="n">
        <v>0</v>
      </c>
      <c r="BD297" s="77" t="n">
        <v>0</v>
      </c>
      <c r="BE297" s="77" t="n">
        <f aca="false">BC297-BB297</f>
        <v>0</v>
      </c>
      <c r="BF297" s="77" t="str">
        <f aca="false">AQ297</f>
        <v>no data</v>
      </c>
      <c r="BG297" s="78" t="n">
        <f aca="false">BD297/24</f>
        <v>0</v>
      </c>
      <c r="BH297" s="145" t="n">
        <v>0</v>
      </c>
      <c r="BI297" s="145" t="n">
        <v>0</v>
      </c>
      <c r="BJ297" s="146" t="n">
        <v>0</v>
      </c>
      <c r="BK297" s="146" t="n">
        <v>0</v>
      </c>
      <c r="BL297" s="146" t="n">
        <v>0</v>
      </c>
      <c r="BM297" s="147" t="n">
        <v>50</v>
      </c>
      <c r="BN297" s="148" t="n">
        <v>0</v>
      </c>
      <c r="BO297" s="78" t="n">
        <v>0</v>
      </c>
      <c r="BP297" s="78" t="n">
        <v>0</v>
      </c>
      <c r="BQ297" s="78" t="n">
        <f aca="false">SUM(BH297:BI297)</f>
        <v>0</v>
      </c>
      <c r="BR297" s="97" t="n">
        <v>0</v>
      </c>
      <c r="BS297" s="97" t="n">
        <v>0</v>
      </c>
      <c r="BT297" s="147" t="n">
        <v>1.1</v>
      </c>
    </row>
    <row r="298" customFormat="false" ht="13.8" hidden="false" customHeight="false" outlineLevel="0" collapsed="false">
      <c r="A298" s="189"/>
      <c r="B298" s="55" t="n">
        <v>43758</v>
      </c>
      <c r="C298" s="56" t="n">
        <v>77</v>
      </c>
      <c r="D298" s="57" t="n">
        <v>0.614</v>
      </c>
      <c r="E298" s="58" t="n">
        <v>68.9</v>
      </c>
      <c r="F298" s="149" t="n">
        <v>90</v>
      </c>
      <c r="G298" s="149" t="n">
        <v>67</v>
      </c>
      <c r="H298" s="60" t="n">
        <v>0</v>
      </c>
      <c r="I298" s="60" t="n">
        <v>0</v>
      </c>
      <c r="J298" s="60" t="n">
        <v>0</v>
      </c>
      <c r="K298" s="60" t="n">
        <v>0</v>
      </c>
      <c r="L298" s="60" t="n">
        <v>24</v>
      </c>
      <c r="M298" s="60" t="n">
        <v>0</v>
      </c>
      <c r="N298" s="60" t="n">
        <v>24</v>
      </c>
      <c r="O298" s="60" t="n">
        <v>0</v>
      </c>
      <c r="P298" s="60" t="n">
        <v>0</v>
      </c>
      <c r="Q298" s="60" t="n">
        <v>0</v>
      </c>
      <c r="R298" s="143" t="n">
        <v>3625</v>
      </c>
      <c r="S298" s="62" t="n">
        <v>3542</v>
      </c>
      <c r="T298" s="65" t="n">
        <v>0</v>
      </c>
      <c r="U298" s="144" t="n">
        <v>0</v>
      </c>
      <c r="V298" s="144" t="n">
        <v>0</v>
      </c>
      <c r="W298" s="60" t="n">
        <v>40</v>
      </c>
      <c r="X298" s="60" t="n">
        <v>0</v>
      </c>
      <c r="Y298" s="60" t="n">
        <v>40</v>
      </c>
      <c r="Z298" s="60" t="n">
        <v>0</v>
      </c>
      <c r="AA298" s="60" t="n">
        <v>60</v>
      </c>
      <c r="AB298" s="60" t="n">
        <v>0</v>
      </c>
      <c r="AC298" s="59" t="n">
        <f aca="false">(V298-U298)+AZ298</f>
        <v>5</v>
      </c>
      <c r="AD298" s="65" t="n">
        <f aca="false">U298-T298</f>
        <v>0</v>
      </c>
      <c r="AE298" s="60" t="n">
        <v>0</v>
      </c>
      <c r="AF298" s="66" t="str">
        <f aca="false">IF(AE298&gt;0, V298/(AE298*24),"no data")</f>
        <v>no data</v>
      </c>
      <c r="AG298" s="67" t="n">
        <f aca="false">IF(R298&gt;0,R298/24,"no data")</f>
        <v>151.041666666667</v>
      </c>
      <c r="AH298" s="66" t="str">
        <f aca="false">IF(U298&gt;0,(U298/R298),"no data")</f>
        <v>no data</v>
      </c>
      <c r="AI298" s="68" t="n">
        <f aca="false">(1440-((W298*X298)+(Y298*Z298)+(AA298*AB298))/(W298+Y298+AA298))/1440</f>
        <v>1</v>
      </c>
      <c r="AJ298" s="69" t="str">
        <f aca="false">IF(U298&gt;0,(1440-((X298*W298+AT298*AU298)+(Z298*Y298+AV298*AW298)+(AA298*AB298+AX298*AY298))/(W298+Y298+AA298))/1440,"no data")</f>
        <v>no data</v>
      </c>
      <c r="AK298" s="91" t="n">
        <v>0</v>
      </c>
      <c r="AL298" s="96" t="n">
        <v>0</v>
      </c>
      <c r="AM298" s="58" t="n">
        <f aca="false">AK298*AL298</f>
        <v>0</v>
      </c>
      <c r="AN298" s="91" t="n">
        <v>0</v>
      </c>
      <c r="AO298" s="166" t="n">
        <v>0</v>
      </c>
      <c r="AP298" s="73" t="n">
        <f aca="false">AN298*AO298</f>
        <v>0</v>
      </c>
      <c r="AQ298" s="94" t="str">
        <f aca="false">IF(U298&gt;0,((((AK298*AL298)+(AN298*AO298))/(U298*1000))*1000000),"no data")</f>
        <v>no data</v>
      </c>
      <c r="AR298" s="75" t="n">
        <f aca="false">S298/24</f>
        <v>147.583333333333</v>
      </c>
      <c r="AS298" s="34"/>
      <c r="AT298" s="60" t="n">
        <v>0</v>
      </c>
      <c r="AU298" s="60" t="n">
        <v>0</v>
      </c>
      <c r="AV298" s="60" t="n">
        <v>0</v>
      </c>
      <c r="AW298" s="60" t="n">
        <v>0</v>
      </c>
      <c r="AX298" s="60" t="n">
        <v>0</v>
      </c>
      <c r="AY298" s="60" t="n">
        <v>0</v>
      </c>
      <c r="AZ298" s="60" t="n">
        <v>5</v>
      </c>
      <c r="BB298" s="77" t="n">
        <v>0</v>
      </c>
      <c r="BC298" s="77" t="n">
        <v>0</v>
      </c>
      <c r="BD298" s="77" t="n">
        <v>0</v>
      </c>
      <c r="BE298" s="77" t="n">
        <f aca="false">BC298-BB298</f>
        <v>0</v>
      </c>
      <c r="BF298" s="77" t="str">
        <f aca="false">AQ298</f>
        <v>no data</v>
      </c>
      <c r="BG298" s="139" t="n">
        <f aca="false">BD298/24</f>
        <v>0</v>
      </c>
      <c r="BH298" s="145" t="n">
        <v>0</v>
      </c>
      <c r="BI298" s="80" t="n">
        <v>0</v>
      </c>
      <c r="BJ298" s="146" t="n">
        <v>0</v>
      </c>
      <c r="BK298" s="146" t="n">
        <v>0</v>
      </c>
      <c r="BL298" s="146" t="n">
        <v>0</v>
      </c>
      <c r="BM298" s="147" t="n">
        <v>50</v>
      </c>
      <c r="BN298" s="148" t="n">
        <v>0</v>
      </c>
      <c r="BO298" s="78" t="n">
        <v>0</v>
      </c>
      <c r="BP298" s="78" t="n">
        <v>0</v>
      </c>
      <c r="BQ298" s="78" t="n">
        <f aca="false">SUM(BH298:BI298)</f>
        <v>0</v>
      </c>
      <c r="BR298" s="97" t="n">
        <v>0</v>
      </c>
      <c r="BS298" s="97" t="n">
        <v>0</v>
      </c>
      <c r="BT298" s="147" t="n">
        <v>0</v>
      </c>
    </row>
    <row r="299" customFormat="false" ht="13.8" hidden="false" customHeight="false" outlineLevel="0" collapsed="false">
      <c r="A299" s="189"/>
      <c r="B299" s="55" t="n">
        <v>43759</v>
      </c>
      <c r="C299" s="56" t="n">
        <v>77.5</v>
      </c>
      <c r="D299" s="57" t="n">
        <v>0.618</v>
      </c>
      <c r="E299" s="58" t="n">
        <v>69.8</v>
      </c>
      <c r="F299" s="60" t="n">
        <v>91</v>
      </c>
      <c r="G299" s="60" t="n">
        <v>67</v>
      </c>
      <c r="H299" s="59" t="n">
        <v>0</v>
      </c>
      <c r="I299" s="59" t="n">
        <v>0</v>
      </c>
      <c r="J299" s="59" t="n">
        <v>0</v>
      </c>
      <c r="K299" s="59" t="n">
        <v>0</v>
      </c>
      <c r="L299" s="61" t="n">
        <v>24</v>
      </c>
      <c r="M299" s="61" t="n">
        <v>0</v>
      </c>
      <c r="N299" s="61" t="n">
        <v>24</v>
      </c>
      <c r="O299" s="61" t="n">
        <v>0</v>
      </c>
      <c r="P299" s="61" t="n">
        <v>0</v>
      </c>
      <c r="Q299" s="61" t="n">
        <v>0</v>
      </c>
      <c r="R299" s="143" t="n">
        <v>3623</v>
      </c>
      <c r="S299" s="62" t="n">
        <v>3546</v>
      </c>
      <c r="T299" s="150" t="n">
        <v>0</v>
      </c>
      <c r="U299" s="63" t="n">
        <v>0</v>
      </c>
      <c r="V299" s="63" t="n">
        <v>0</v>
      </c>
      <c r="W299" s="59" t="n">
        <v>40</v>
      </c>
      <c r="X299" s="60" t="n">
        <v>0</v>
      </c>
      <c r="Y299" s="60" t="n">
        <v>40</v>
      </c>
      <c r="Z299" s="60" t="n">
        <v>0</v>
      </c>
      <c r="AA299" s="60" t="n">
        <v>60</v>
      </c>
      <c r="AB299" s="60" t="n">
        <v>0</v>
      </c>
      <c r="AC299" s="59" t="n">
        <f aca="false">(V299-U299)+AZ299</f>
        <v>7</v>
      </c>
      <c r="AD299" s="65" t="n">
        <f aca="false">U299-T299</f>
        <v>0</v>
      </c>
      <c r="AE299" s="60" t="n">
        <v>0</v>
      </c>
      <c r="AF299" s="66" t="str">
        <f aca="false">IF(AE299&gt;0, V299/(AE299*24),"no data")</f>
        <v>no data</v>
      </c>
      <c r="AG299" s="67" t="n">
        <f aca="false">IF(R299&gt;0,R299/24,"no data")</f>
        <v>150.958333333333</v>
      </c>
      <c r="AH299" s="66" t="str">
        <f aca="false">IF(U299&gt;0,(U299/R299),"no data")</f>
        <v>no data</v>
      </c>
      <c r="AI299" s="68" t="n">
        <f aca="false">(1440-((W299*X299)+(Y299*Z299)+(AA299*AB299))/(W299+Y299+AA299))/1440</f>
        <v>1</v>
      </c>
      <c r="AJ299" s="69" t="str">
        <f aca="false">IF(U299&gt;0,(1440-((X299*W299+AT299*AU299)+(Z299*Y299+AV299*AW299)+(AA299*AB299+AX299*AY299))/(W299+Y299+AA299))/1440,"no data")</f>
        <v>no data</v>
      </c>
      <c r="AK299" s="91" t="n">
        <v>0</v>
      </c>
      <c r="AL299" s="96" t="n">
        <v>0</v>
      </c>
      <c r="AM299" s="58" t="n">
        <f aca="false">AK299*AL299</f>
        <v>0</v>
      </c>
      <c r="AN299" s="91" t="n">
        <v>0</v>
      </c>
      <c r="AO299" s="166" t="n">
        <v>0</v>
      </c>
      <c r="AP299" s="73" t="n">
        <f aca="false">AN299*AO299</f>
        <v>0</v>
      </c>
      <c r="AQ299" s="94" t="str">
        <f aca="false">IF(U299&gt;0,((((AK299*AL299)+(AN299*AO299))/(U299*1000))*1000000),"no data")</f>
        <v>no data</v>
      </c>
      <c r="AR299" s="75" t="n">
        <f aca="false">S299/24</f>
        <v>147.75</v>
      </c>
      <c r="AS299" s="34"/>
      <c r="AT299" s="59" t="n">
        <v>0</v>
      </c>
      <c r="AU299" s="76" t="n">
        <v>0</v>
      </c>
      <c r="AV299" s="76" t="n">
        <v>0</v>
      </c>
      <c r="AW299" s="59" t="n">
        <v>0</v>
      </c>
      <c r="AX299" s="76" t="n">
        <v>0</v>
      </c>
      <c r="AY299" s="59" t="n">
        <v>0</v>
      </c>
      <c r="AZ299" s="59" t="n">
        <v>7</v>
      </c>
      <c r="BB299" s="77" t="n">
        <v>0</v>
      </c>
      <c r="BC299" s="77" t="n">
        <v>0</v>
      </c>
      <c r="BD299" s="77" t="n">
        <v>0</v>
      </c>
      <c r="BE299" s="77" t="n">
        <f aca="false">BC299-BB299</f>
        <v>0</v>
      </c>
      <c r="BF299" s="77" t="str">
        <f aca="false">AQ299</f>
        <v>no data</v>
      </c>
      <c r="BG299" s="139" t="n">
        <f aca="false">BD299/24</f>
        <v>0</v>
      </c>
      <c r="BH299" s="79" t="n">
        <v>0</v>
      </c>
      <c r="BI299" s="80" t="n">
        <v>0</v>
      </c>
      <c r="BJ299" s="82" t="n">
        <v>0</v>
      </c>
      <c r="BK299" s="82" t="n">
        <v>0</v>
      </c>
      <c r="BL299" s="82" t="n">
        <v>0</v>
      </c>
      <c r="BM299" s="81" t="n">
        <v>50</v>
      </c>
      <c r="BN299" s="83" t="n">
        <v>0</v>
      </c>
      <c r="BO299" s="78" t="n">
        <v>0</v>
      </c>
      <c r="BP299" s="78" t="n">
        <v>0</v>
      </c>
      <c r="BQ299" s="78" t="n">
        <f aca="false">SUM(BH299:BI299)</f>
        <v>0</v>
      </c>
      <c r="BR299" s="97" t="n">
        <v>0</v>
      </c>
      <c r="BS299" s="97" t="n">
        <v>0</v>
      </c>
      <c r="BT299" s="78" t="n">
        <v>0</v>
      </c>
    </row>
    <row r="300" customFormat="false" ht="14.95" hidden="false" customHeight="true" outlineLevel="0" collapsed="false">
      <c r="A300" s="190" t="s">
        <v>127</v>
      </c>
      <c r="B300" s="191" t="n">
        <v>43760</v>
      </c>
      <c r="C300" s="192" t="n">
        <v>77.93</v>
      </c>
      <c r="D300" s="219" t="n">
        <v>0.6142</v>
      </c>
      <c r="E300" s="194" t="n">
        <v>69.69</v>
      </c>
      <c r="F300" s="196" t="n">
        <v>93.26</v>
      </c>
      <c r="G300" s="196" t="n">
        <v>67.89</v>
      </c>
      <c r="H300" s="196" t="n">
        <v>0</v>
      </c>
      <c r="I300" s="196" t="n">
        <v>0</v>
      </c>
      <c r="J300" s="196" t="n">
        <v>0</v>
      </c>
      <c r="K300" s="196" t="n">
        <v>0</v>
      </c>
      <c r="L300" s="222" t="n">
        <v>24</v>
      </c>
      <c r="M300" s="222" t="n">
        <v>0</v>
      </c>
      <c r="N300" s="222" t="n">
        <v>24</v>
      </c>
      <c r="O300" s="222" t="n">
        <v>0</v>
      </c>
      <c r="P300" s="222" t="n">
        <v>0</v>
      </c>
      <c r="Q300" s="222" t="n">
        <v>0</v>
      </c>
      <c r="R300" s="223" t="n">
        <v>3615</v>
      </c>
      <c r="S300" s="199" t="n">
        <v>3550</v>
      </c>
      <c r="T300" s="199" t="n">
        <v>0</v>
      </c>
      <c r="U300" s="200" t="n">
        <v>0</v>
      </c>
      <c r="V300" s="200" t="n">
        <v>0</v>
      </c>
      <c r="W300" s="196" t="n">
        <v>40</v>
      </c>
      <c r="X300" s="196" t="n">
        <v>0</v>
      </c>
      <c r="Y300" s="196" t="n">
        <v>40</v>
      </c>
      <c r="Z300" s="196" t="n">
        <v>0</v>
      </c>
      <c r="AA300" s="196" t="n">
        <v>60</v>
      </c>
      <c r="AB300" s="196" t="n">
        <v>0</v>
      </c>
      <c r="AC300" s="195" t="n">
        <f aca="false">(V300-U300)+AZ300</f>
        <v>5</v>
      </c>
      <c r="AD300" s="201" t="n">
        <f aca="false">U300-T300</f>
        <v>0</v>
      </c>
      <c r="AE300" s="196" t="n">
        <v>0</v>
      </c>
      <c r="AF300" s="202" t="str">
        <f aca="false">IF(AE300&gt;0, V300/(AE300*24),"no data")</f>
        <v>no data</v>
      </c>
      <c r="AG300" s="203" t="n">
        <f aca="false">IF(R300&gt;0,R300/24,"no data")</f>
        <v>150.625</v>
      </c>
      <c r="AH300" s="202" t="str">
        <f aca="false">IF(U300&gt;0,(U300/R300),"no data")</f>
        <v>no data</v>
      </c>
      <c r="AI300" s="204" t="n">
        <f aca="false">(1440-((W300*X300)+(Y300*Z300)+(AA300*AB300))/(W300+Y300+AA300))/1440</f>
        <v>1</v>
      </c>
      <c r="AJ300" s="205" t="str">
        <f aca="false">IF(U300&gt;0,(1440-((X300*W300+AT300*AU300)+(Z300*Y300+AV300*AW300)+(AA300*AB300+AX300*AY300))/(W300+Y300+AA300))/1440,"no data")</f>
        <v>no data</v>
      </c>
      <c r="AK300" s="206" t="n">
        <v>0</v>
      </c>
      <c r="AL300" s="247" t="n">
        <v>0</v>
      </c>
      <c r="AM300" s="224" t="n">
        <f aca="false">AK300*AL300</f>
        <v>0</v>
      </c>
      <c r="AN300" s="206" t="n">
        <v>0</v>
      </c>
      <c r="AO300" s="207" t="n">
        <v>0</v>
      </c>
      <c r="AP300" s="208" t="n">
        <f aca="false">AN300*AO300</f>
        <v>0</v>
      </c>
      <c r="AQ300" s="209" t="str">
        <f aca="false">IF(U300&gt;0,((((AK300*AL300)+(AN300*AO300))/(U300*1000))*1000000),"no data")</f>
        <v>no data</v>
      </c>
      <c r="AR300" s="210" t="n">
        <f aca="false">S300/24</f>
        <v>147.916666666667</v>
      </c>
      <c r="AS300" s="34"/>
      <c r="AT300" s="195" t="n">
        <v>0</v>
      </c>
      <c r="AU300" s="212" t="n">
        <v>0</v>
      </c>
      <c r="AV300" s="212" t="n">
        <v>0</v>
      </c>
      <c r="AW300" s="195" t="n">
        <v>0</v>
      </c>
      <c r="AX300" s="212" t="n">
        <v>0</v>
      </c>
      <c r="AY300" s="195" t="n">
        <v>0</v>
      </c>
      <c r="AZ300" s="195" t="n">
        <v>5</v>
      </c>
      <c r="BB300" s="225" t="n">
        <v>0</v>
      </c>
      <c r="BC300" s="225" t="n">
        <v>0</v>
      </c>
      <c r="BD300" s="225" t="n">
        <v>0</v>
      </c>
      <c r="BE300" s="225" t="n">
        <v>0</v>
      </c>
      <c r="BF300" s="225" t="str">
        <f aca="false">AQ301</f>
        <v>no data</v>
      </c>
      <c r="BG300" s="226" t="n">
        <f aca="false">BD300/24</f>
        <v>0</v>
      </c>
      <c r="BH300" s="227" t="n">
        <v>0</v>
      </c>
      <c r="BI300" s="228" t="n">
        <v>0</v>
      </c>
      <c r="BJ300" s="229" t="n">
        <v>0</v>
      </c>
      <c r="BK300" s="229" t="n">
        <v>0</v>
      </c>
      <c r="BL300" s="229" t="n">
        <v>0</v>
      </c>
      <c r="BM300" s="230" t="n">
        <v>50</v>
      </c>
      <c r="BN300" s="231" t="n">
        <v>0</v>
      </c>
      <c r="BO300" s="229" t="n">
        <v>0</v>
      </c>
      <c r="BP300" s="229" t="n">
        <v>0</v>
      </c>
      <c r="BQ300" s="232" t="n">
        <f aca="false">SUM(BH300:BI300)</f>
        <v>0</v>
      </c>
      <c r="BR300" s="229" t="n">
        <v>0</v>
      </c>
      <c r="BS300" s="229" t="n">
        <v>0</v>
      </c>
      <c r="BT300" s="226" t="n">
        <v>0</v>
      </c>
    </row>
    <row r="301" customFormat="false" ht="14.95" hidden="false" customHeight="true" outlineLevel="0" collapsed="false">
      <c r="A301" s="190"/>
      <c r="B301" s="191" t="n">
        <v>43761</v>
      </c>
      <c r="C301" s="192" t="n">
        <v>78.5</v>
      </c>
      <c r="D301" s="219" t="n">
        <v>0.5798</v>
      </c>
      <c r="E301" s="194" t="n">
        <v>67.98</v>
      </c>
      <c r="F301" s="196" t="n">
        <v>91</v>
      </c>
      <c r="G301" s="196" t="n">
        <v>69</v>
      </c>
      <c r="H301" s="196" t="n">
        <v>0</v>
      </c>
      <c r="I301" s="196" t="n">
        <v>0</v>
      </c>
      <c r="J301" s="196" t="n">
        <v>0</v>
      </c>
      <c r="K301" s="196" t="n">
        <v>0</v>
      </c>
      <c r="L301" s="222" t="n">
        <v>24</v>
      </c>
      <c r="M301" s="222" t="n">
        <v>0</v>
      </c>
      <c r="N301" s="222" t="n">
        <v>24</v>
      </c>
      <c r="O301" s="222" t="n">
        <v>0</v>
      </c>
      <c r="P301" s="222" t="n">
        <v>0</v>
      </c>
      <c r="Q301" s="222" t="n">
        <v>0</v>
      </c>
      <c r="R301" s="223" t="n">
        <v>3612</v>
      </c>
      <c r="S301" s="199" t="n">
        <v>3554</v>
      </c>
      <c r="T301" s="199" t="n">
        <v>0</v>
      </c>
      <c r="U301" s="200" t="n">
        <v>0</v>
      </c>
      <c r="V301" s="200" t="n">
        <v>0</v>
      </c>
      <c r="W301" s="196" t="n">
        <v>40</v>
      </c>
      <c r="X301" s="196" t="n">
        <v>0</v>
      </c>
      <c r="Y301" s="196" t="n">
        <v>40</v>
      </c>
      <c r="Z301" s="196" t="n">
        <v>0</v>
      </c>
      <c r="AA301" s="196" t="n">
        <v>60</v>
      </c>
      <c r="AB301" s="196" t="n">
        <v>0</v>
      </c>
      <c r="AC301" s="195" t="n">
        <v>6</v>
      </c>
      <c r="AD301" s="201" t="n">
        <f aca="false">U301-T301</f>
        <v>0</v>
      </c>
      <c r="AE301" s="196" t="n">
        <v>0</v>
      </c>
      <c r="AF301" s="202" t="str">
        <f aca="false">IF(AE301&gt;0, V301/(AE301*24),"no data")</f>
        <v>no data</v>
      </c>
      <c r="AG301" s="203" t="n">
        <f aca="false">IF(R301&gt;0,R301/24,"no data")</f>
        <v>150.5</v>
      </c>
      <c r="AH301" s="202" t="str">
        <f aca="false">IF(U301&gt;0,(U301/R301),"no data")</f>
        <v>no data</v>
      </c>
      <c r="AI301" s="204" t="n">
        <f aca="false">(1440-((W301*X301)+(Y301*Z301)+(AA301*AB301))/(W301+Y301+AA301))/1440</f>
        <v>1</v>
      </c>
      <c r="AJ301" s="205" t="str">
        <f aca="false">IF(U301&gt;0,(1440-((X301*W301+AT301*AU301)+(Z301*Y301+AV301*AW301)+(AA301*AB301+AX301*AY301))/(W301+Y301+AA301))/1440,"no data")</f>
        <v>no data</v>
      </c>
      <c r="AK301" s="206" t="n">
        <v>0</v>
      </c>
      <c r="AL301" s="247" t="n">
        <v>0</v>
      </c>
      <c r="AM301" s="224" t="n">
        <f aca="false">AK301*AL301</f>
        <v>0</v>
      </c>
      <c r="AN301" s="206" t="n">
        <v>0</v>
      </c>
      <c r="AO301" s="207" t="n">
        <v>0</v>
      </c>
      <c r="AP301" s="208" t="n">
        <f aca="false">AN301*AO301</f>
        <v>0</v>
      </c>
      <c r="AQ301" s="209" t="str">
        <f aca="false">IF(U301&gt;0,((((AK301*AL301)+(AN301*AO301))/(U301*1000))*1000000),"no data")</f>
        <v>no data</v>
      </c>
      <c r="AR301" s="210" t="n">
        <f aca="false">S301/24</f>
        <v>148.083333333333</v>
      </c>
      <c r="AS301" s="34"/>
      <c r="AT301" s="195" t="n">
        <v>0</v>
      </c>
      <c r="AU301" s="212" t="n">
        <v>0</v>
      </c>
      <c r="AV301" s="195" t="n">
        <v>0</v>
      </c>
      <c r="AW301" s="195" t="n">
        <v>0</v>
      </c>
      <c r="AX301" s="212" t="n">
        <v>0</v>
      </c>
      <c r="AY301" s="195" t="n">
        <v>0</v>
      </c>
      <c r="AZ301" s="195" t="n">
        <v>6</v>
      </c>
      <c r="BB301" s="213" t="n">
        <v>0</v>
      </c>
      <c r="BC301" s="213" t="n">
        <v>0</v>
      </c>
      <c r="BD301" s="213" t="n">
        <v>0</v>
      </c>
      <c r="BE301" s="213" t="n">
        <v>0</v>
      </c>
      <c r="BF301" s="213" t="str">
        <f aca="false">AQ302</f>
        <v>no data</v>
      </c>
      <c r="BG301" s="215" t="n">
        <f aca="false">BD301/24</f>
        <v>0</v>
      </c>
      <c r="BH301" s="213" t="n">
        <v>0</v>
      </c>
      <c r="BI301" s="213" t="n">
        <v>0</v>
      </c>
      <c r="BJ301" s="213" t="n">
        <v>0</v>
      </c>
      <c r="BK301" s="213" t="n">
        <v>0</v>
      </c>
      <c r="BL301" s="213" t="n">
        <v>0</v>
      </c>
      <c r="BM301" s="213" t="n">
        <v>50</v>
      </c>
      <c r="BN301" s="213" t="n">
        <v>0</v>
      </c>
      <c r="BO301" s="213" t="n">
        <v>0</v>
      </c>
      <c r="BP301" s="213" t="n">
        <v>0</v>
      </c>
      <c r="BQ301" s="232" t="n">
        <f aca="false">SUM(BH301:BL301)</f>
        <v>0</v>
      </c>
      <c r="BR301" s="213" t="n">
        <v>0</v>
      </c>
      <c r="BS301" s="213" t="n">
        <v>0</v>
      </c>
      <c r="BT301" s="213" t="n">
        <v>2</v>
      </c>
    </row>
    <row r="302" customFormat="false" ht="14.95" hidden="false" customHeight="true" outlineLevel="0" collapsed="false">
      <c r="A302" s="190"/>
      <c r="B302" s="191" t="n">
        <v>43762</v>
      </c>
      <c r="C302" s="192" t="n">
        <v>78.7</v>
      </c>
      <c r="D302" s="219" t="n">
        <v>0.624</v>
      </c>
      <c r="E302" s="194" t="n">
        <v>70.4</v>
      </c>
      <c r="F302" s="196" t="n">
        <v>90</v>
      </c>
      <c r="G302" s="196" t="n">
        <v>70</v>
      </c>
      <c r="H302" s="196" t="n">
        <v>0</v>
      </c>
      <c r="I302" s="196" t="n">
        <v>0</v>
      </c>
      <c r="J302" s="196" t="n">
        <v>0</v>
      </c>
      <c r="K302" s="196" t="n">
        <v>0</v>
      </c>
      <c r="L302" s="222" t="n">
        <v>24</v>
      </c>
      <c r="M302" s="222" t="n">
        <v>0</v>
      </c>
      <c r="N302" s="222" t="n">
        <v>24</v>
      </c>
      <c r="O302" s="222" t="n">
        <v>0</v>
      </c>
      <c r="P302" s="222" t="n">
        <v>0</v>
      </c>
      <c r="Q302" s="222" t="n">
        <v>0</v>
      </c>
      <c r="R302" s="223" t="n">
        <v>3605</v>
      </c>
      <c r="S302" s="199" t="n">
        <v>3557</v>
      </c>
      <c r="T302" s="199" t="n">
        <v>0</v>
      </c>
      <c r="U302" s="200" t="n">
        <v>0</v>
      </c>
      <c r="V302" s="200" t="n">
        <v>0</v>
      </c>
      <c r="W302" s="196" t="n">
        <v>40</v>
      </c>
      <c r="X302" s="196" t="n">
        <v>0</v>
      </c>
      <c r="Y302" s="196" t="n">
        <v>40</v>
      </c>
      <c r="Z302" s="196" t="n">
        <v>0</v>
      </c>
      <c r="AA302" s="196" t="n">
        <v>60</v>
      </c>
      <c r="AB302" s="196" t="n">
        <v>0</v>
      </c>
      <c r="AC302" s="195" t="n">
        <v>5</v>
      </c>
      <c r="AD302" s="201" t="n">
        <f aca="false">U302-T302</f>
        <v>0</v>
      </c>
      <c r="AE302" s="196" t="n">
        <v>0</v>
      </c>
      <c r="AF302" s="202" t="str">
        <f aca="false">IF(AE302&gt;0, V302/(AE302*24),"no data")</f>
        <v>no data</v>
      </c>
      <c r="AG302" s="203" t="n">
        <f aca="false">IF(R302&gt;0,R302/24,"no data")</f>
        <v>150.208333333333</v>
      </c>
      <c r="AH302" s="202" t="str">
        <f aca="false">IF(U302&gt;0,(U302/R302),"no data")</f>
        <v>no data</v>
      </c>
      <c r="AI302" s="204" t="n">
        <f aca="false">(1440-((W302*X302)+(Y302*Z302)+(AA302*AB302))/(W302+Y302+AA302))/1440</f>
        <v>1</v>
      </c>
      <c r="AJ302" s="205" t="str">
        <f aca="false">IF(U302&gt;0,(1440-((X302*W302+AT302*AU302)+(Z302*Y302+AV302*AW302)+(AA302*AB302+AX302*AY302))/(W302+Y302+AA302))/1440,"no data")</f>
        <v>no data</v>
      </c>
      <c r="AK302" s="206" t="n">
        <v>0</v>
      </c>
      <c r="AL302" s="247" t="n">
        <v>0</v>
      </c>
      <c r="AM302" s="224" t="n">
        <f aca="false">AK302*AL302</f>
        <v>0</v>
      </c>
      <c r="AN302" s="206" t="n">
        <v>0</v>
      </c>
      <c r="AO302" s="207" t="n">
        <v>0</v>
      </c>
      <c r="AP302" s="208" t="n">
        <f aca="false">AN302*AO302</f>
        <v>0</v>
      </c>
      <c r="AQ302" s="209" t="str">
        <f aca="false">IF(U302&gt;0,((((AK302*AL302)+(AN302*AO302))/(U302*1000))*1000000),"no data")</f>
        <v>no data</v>
      </c>
      <c r="AR302" s="210" t="n">
        <f aca="false">S302/24</f>
        <v>148.208333333333</v>
      </c>
      <c r="AS302" s="34"/>
      <c r="AT302" s="195" t="n">
        <v>0</v>
      </c>
      <c r="AU302" s="212" t="n">
        <v>0</v>
      </c>
      <c r="AV302" s="212" t="n">
        <v>0</v>
      </c>
      <c r="AW302" s="195" t="n">
        <v>0</v>
      </c>
      <c r="AX302" s="212" t="n">
        <v>0</v>
      </c>
      <c r="AY302" s="195" t="n">
        <v>0</v>
      </c>
      <c r="AZ302" s="195" t="n">
        <v>5</v>
      </c>
      <c r="BB302" s="233" t="n">
        <v>0</v>
      </c>
      <c r="BC302" s="233" t="n">
        <v>0</v>
      </c>
      <c r="BD302" s="233" t="n">
        <v>0</v>
      </c>
      <c r="BE302" s="233" t="n">
        <v>0</v>
      </c>
      <c r="BF302" s="233" t="str">
        <f aca="false">AQ302</f>
        <v>no data</v>
      </c>
      <c r="BG302" s="234" t="n">
        <f aca="false">BD302/24</f>
        <v>0</v>
      </c>
      <c r="BH302" s="235" t="n">
        <v>0</v>
      </c>
      <c r="BI302" s="236" t="n">
        <v>0</v>
      </c>
      <c r="BJ302" s="237" t="n">
        <v>0</v>
      </c>
      <c r="BK302" s="237" t="n">
        <v>0</v>
      </c>
      <c r="BL302" s="237" t="n">
        <v>0</v>
      </c>
      <c r="BM302" s="238" t="n">
        <v>50</v>
      </c>
      <c r="BN302" s="239" t="n">
        <v>0</v>
      </c>
      <c r="BO302" s="237" t="n">
        <v>0</v>
      </c>
      <c r="BP302" s="237" t="n">
        <v>0</v>
      </c>
      <c r="BQ302" s="232" t="n">
        <f aca="false">SUM(BH302:BI302)</f>
        <v>0</v>
      </c>
      <c r="BR302" s="237" t="n">
        <v>0</v>
      </c>
      <c r="BS302" s="237" t="n">
        <v>0</v>
      </c>
      <c r="BT302" s="234" t="n">
        <v>0</v>
      </c>
    </row>
    <row r="303" customFormat="false" ht="14.95" hidden="false" customHeight="true" outlineLevel="0" collapsed="false">
      <c r="A303" s="190"/>
      <c r="B303" s="191" t="n">
        <v>43763</v>
      </c>
      <c r="C303" s="192" t="n">
        <v>78.5</v>
      </c>
      <c r="D303" s="219" t="n">
        <v>0.625</v>
      </c>
      <c r="E303" s="194" t="n">
        <v>70.8</v>
      </c>
      <c r="F303" s="196" t="n">
        <v>90</v>
      </c>
      <c r="G303" s="196" t="n">
        <v>70</v>
      </c>
      <c r="H303" s="196" t="n">
        <v>0</v>
      </c>
      <c r="I303" s="196" t="n">
        <v>0</v>
      </c>
      <c r="J303" s="196" t="n">
        <v>0</v>
      </c>
      <c r="K303" s="196" t="n">
        <v>0</v>
      </c>
      <c r="L303" s="222" t="n">
        <v>24</v>
      </c>
      <c r="M303" s="222" t="n">
        <v>0</v>
      </c>
      <c r="N303" s="222" t="n">
        <v>24</v>
      </c>
      <c r="O303" s="222" t="n">
        <v>0</v>
      </c>
      <c r="P303" s="222" t="n">
        <v>0</v>
      </c>
      <c r="Q303" s="222" t="n">
        <v>0</v>
      </c>
      <c r="R303" s="223" t="n">
        <v>3608</v>
      </c>
      <c r="S303" s="199" t="n">
        <v>3557</v>
      </c>
      <c r="T303" s="199" t="n">
        <v>0</v>
      </c>
      <c r="U303" s="200" t="n">
        <v>0</v>
      </c>
      <c r="V303" s="200" t="n">
        <v>0</v>
      </c>
      <c r="W303" s="196" t="n">
        <v>40</v>
      </c>
      <c r="X303" s="196" t="n">
        <v>0</v>
      </c>
      <c r="Y303" s="196" t="n">
        <v>40</v>
      </c>
      <c r="Z303" s="196" t="n">
        <v>0</v>
      </c>
      <c r="AA303" s="196" t="n">
        <v>60</v>
      </c>
      <c r="AB303" s="196" t="n">
        <v>0</v>
      </c>
      <c r="AC303" s="195" t="n">
        <v>5</v>
      </c>
      <c r="AD303" s="201" t="n">
        <f aca="false">U303-T303</f>
        <v>0</v>
      </c>
      <c r="AE303" s="196" t="n">
        <v>0</v>
      </c>
      <c r="AF303" s="202" t="str">
        <f aca="false">IF(AE303&gt;0, V303/(AE303*24),"no data")</f>
        <v>no data</v>
      </c>
      <c r="AG303" s="203" t="n">
        <f aca="false">IF(R303&gt;0,R303/24,"no data")</f>
        <v>150.333333333333</v>
      </c>
      <c r="AH303" s="202" t="str">
        <f aca="false">IF(U303&gt;0,(U303/R303),"no data")</f>
        <v>no data</v>
      </c>
      <c r="AI303" s="204" t="n">
        <f aca="false">(1440-((W303*X303)+(Y303*Z303)+(AA303*AB303))/(W303+Y303+AA303))/1440</f>
        <v>1</v>
      </c>
      <c r="AJ303" s="205" t="str">
        <f aca="false">IF(U303&gt;0,(1440-((X303*W303+AT303*AU303)+(Z303*Y303+AV303*AW303)+(AA303*AB303+AX303*AY303))/(W303+Y303+AA303))/1440,"no data")</f>
        <v>no data</v>
      </c>
      <c r="AK303" s="206" t="n">
        <v>0</v>
      </c>
      <c r="AL303" s="247" t="n">
        <v>0</v>
      </c>
      <c r="AM303" s="224" t="n">
        <f aca="false">AK303*AL303</f>
        <v>0</v>
      </c>
      <c r="AN303" s="206" t="n">
        <v>0</v>
      </c>
      <c r="AO303" s="207" t="n">
        <v>0</v>
      </c>
      <c r="AP303" s="208" t="n">
        <f aca="false">AN303*AO303</f>
        <v>0</v>
      </c>
      <c r="AQ303" s="209" t="str">
        <f aca="false">IF(U303&gt;0,((((AK303*AL303)+(AN303*AO303))/(U303*1000))*1000000),"no data")</f>
        <v>no data</v>
      </c>
      <c r="AR303" s="210" t="n">
        <f aca="false">S303/24</f>
        <v>148.208333333333</v>
      </c>
      <c r="AS303" s="34"/>
      <c r="AT303" s="195" t="n">
        <v>0</v>
      </c>
      <c r="AU303" s="212" t="n">
        <v>0</v>
      </c>
      <c r="AV303" s="212" t="n">
        <v>0</v>
      </c>
      <c r="AW303" s="195" t="n">
        <v>0</v>
      </c>
      <c r="AX303" s="212" t="n">
        <v>0</v>
      </c>
      <c r="AY303" s="195" t="n">
        <v>0</v>
      </c>
      <c r="AZ303" s="195" t="n">
        <v>5</v>
      </c>
      <c r="BB303" s="213" t="n">
        <v>0</v>
      </c>
      <c r="BC303" s="213" t="n">
        <v>0</v>
      </c>
      <c r="BD303" s="213" t="n">
        <v>0</v>
      </c>
      <c r="BE303" s="213" t="n">
        <v>0</v>
      </c>
      <c r="BF303" s="213" t="str">
        <f aca="false">AQ303</f>
        <v>no data</v>
      </c>
      <c r="BG303" s="215" t="n">
        <f aca="false">BD303/24</f>
        <v>0</v>
      </c>
      <c r="BH303" s="240" t="n">
        <v>0</v>
      </c>
      <c r="BI303" s="241" t="n">
        <v>0</v>
      </c>
      <c r="BJ303" s="242" t="n">
        <v>0</v>
      </c>
      <c r="BK303" s="243" t="n">
        <v>0</v>
      </c>
      <c r="BL303" s="242" t="n">
        <v>0</v>
      </c>
      <c r="BM303" s="244" t="n">
        <v>50</v>
      </c>
      <c r="BN303" s="245" t="n">
        <v>0</v>
      </c>
      <c r="BO303" s="242" t="n">
        <v>0</v>
      </c>
      <c r="BP303" s="244" t="n">
        <v>0</v>
      </c>
      <c r="BQ303" s="232" t="n">
        <f aca="false">SUM(BH303:BI303)</f>
        <v>0</v>
      </c>
      <c r="BR303" s="242" t="n">
        <v>0</v>
      </c>
      <c r="BS303" s="213" t="n">
        <v>0</v>
      </c>
      <c r="BT303" s="215" t="n">
        <v>0</v>
      </c>
    </row>
    <row r="304" customFormat="false" ht="14.95" hidden="false" customHeight="true" outlineLevel="0" collapsed="false">
      <c r="A304" s="190"/>
      <c r="B304" s="191" t="n">
        <v>43764</v>
      </c>
      <c r="C304" s="192" t="n">
        <v>77.9</v>
      </c>
      <c r="D304" s="219" t="n">
        <v>0.635</v>
      </c>
      <c r="E304" s="194" t="n">
        <v>70.5</v>
      </c>
      <c r="F304" s="196" t="n">
        <v>90</v>
      </c>
      <c r="G304" s="196" t="n">
        <v>68</v>
      </c>
      <c r="H304" s="196" t="n">
        <v>0</v>
      </c>
      <c r="I304" s="196" t="n">
        <v>0</v>
      </c>
      <c r="J304" s="196" t="n">
        <v>0</v>
      </c>
      <c r="K304" s="196" t="n">
        <v>0</v>
      </c>
      <c r="L304" s="222" t="n">
        <v>24</v>
      </c>
      <c r="M304" s="222" t="n">
        <v>0</v>
      </c>
      <c r="N304" s="222" t="n">
        <v>24</v>
      </c>
      <c r="O304" s="222" t="n">
        <v>0</v>
      </c>
      <c r="P304" s="222" t="n">
        <v>0</v>
      </c>
      <c r="Q304" s="222" t="n">
        <v>0</v>
      </c>
      <c r="R304" s="223" t="n">
        <v>3616</v>
      </c>
      <c r="S304" s="199" t="n">
        <v>3559</v>
      </c>
      <c r="T304" s="199" t="n">
        <v>0</v>
      </c>
      <c r="U304" s="200" t="n">
        <v>0</v>
      </c>
      <c r="V304" s="200" t="n">
        <v>0</v>
      </c>
      <c r="W304" s="196" t="n">
        <v>40</v>
      </c>
      <c r="X304" s="196" t="n">
        <v>0</v>
      </c>
      <c r="Y304" s="196" t="n">
        <v>40</v>
      </c>
      <c r="Z304" s="196" t="n">
        <v>0</v>
      </c>
      <c r="AA304" s="196" t="n">
        <v>60</v>
      </c>
      <c r="AB304" s="196" t="n">
        <v>0</v>
      </c>
      <c r="AC304" s="195" t="n">
        <v>6</v>
      </c>
      <c r="AD304" s="201" t="n">
        <f aca="false">U304-T304</f>
        <v>0</v>
      </c>
      <c r="AE304" s="196" t="n">
        <v>0</v>
      </c>
      <c r="AF304" s="202" t="str">
        <f aca="false">IF(AE304&gt;0, V304/(AE304*24),"no data")</f>
        <v>no data</v>
      </c>
      <c r="AG304" s="203" t="n">
        <f aca="false">IF(R304&gt;0,R304/24,"no data")</f>
        <v>150.666666666667</v>
      </c>
      <c r="AH304" s="202" t="str">
        <f aca="false">IF(U304&gt;0,(U304/R304),"no data")</f>
        <v>no data</v>
      </c>
      <c r="AI304" s="204" t="n">
        <f aca="false">(1440-((W304*X304)+(Y304*Z304)+(AA304*AB304))/(W304+Y304+AA304))/1440</f>
        <v>1</v>
      </c>
      <c r="AJ304" s="205" t="str">
        <f aca="false">IF(U304&gt;0,(1440-((X304*W304+AT304*AU304)+(Z304*Y304+AV304*AW304)+(AA304*AB304+AX304*AY304))/(W304+Y304+AA304))/1440,"no data")</f>
        <v>no data</v>
      </c>
      <c r="AK304" s="206" t="n">
        <v>0</v>
      </c>
      <c r="AL304" s="247" t="n">
        <v>0</v>
      </c>
      <c r="AM304" s="224" t="n">
        <f aca="false">AK304*AL304</f>
        <v>0</v>
      </c>
      <c r="AN304" s="206" t="n">
        <v>0</v>
      </c>
      <c r="AO304" s="207" t="n">
        <v>0</v>
      </c>
      <c r="AP304" s="208" t="n">
        <f aca="false">AN304*AO304</f>
        <v>0</v>
      </c>
      <c r="AQ304" s="209" t="str">
        <f aca="false">IF(U304&gt;0,((((AK304*AL304)+(AN304*AO304))/(U304*1000))*1000000),"no data")</f>
        <v>no data</v>
      </c>
      <c r="AR304" s="210" t="n">
        <f aca="false">S304/24</f>
        <v>148.291666666667</v>
      </c>
      <c r="AS304" s="34"/>
      <c r="AT304" s="195" t="n">
        <v>0</v>
      </c>
      <c r="AU304" s="212" t="n">
        <v>0</v>
      </c>
      <c r="AV304" s="212" t="n">
        <v>0</v>
      </c>
      <c r="AW304" s="195" t="n">
        <v>0</v>
      </c>
      <c r="AX304" s="212" t="n">
        <v>0</v>
      </c>
      <c r="AY304" s="195" t="n">
        <v>0</v>
      </c>
      <c r="AZ304" s="195" t="n">
        <v>6</v>
      </c>
      <c r="BB304" s="213" t="n">
        <v>0</v>
      </c>
      <c r="BC304" s="213" t="n">
        <v>0</v>
      </c>
      <c r="BD304" s="213" t="n">
        <v>0</v>
      </c>
      <c r="BE304" s="213" t="n">
        <v>0</v>
      </c>
      <c r="BF304" s="213" t="str">
        <f aca="false">AQ304</f>
        <v>no data</v>
      </c>
      <c r="BG304" s="215" t="n">
        <f aca="false">BD304/24</f>
        <v>0</v>
      </c>
      <c r="BH304" s="240" t="n">
        <v>0</v>
      </c>
      <c r="BI304" s="241" t="n">
        <v>0</v>
      </c>
      <c r="BJ304" s="242" t="n">
        <v>0</v>
      </c>
      <c r="BK304" s="243" t="n">
        <v>0</v>
      </c>
      <c r="BL304" s="242" t="n">
        <v>0</v>
      </c>
      <c r="BM304" s="244" t="n">
        <v>50</v>
      </c>
      <c r="BN304" s="245" t="n">
        <v>0</v>
      </c>
      <c r="BO304" s="242" t="n">
        <v>0</v>
      </c>
      <c r="BP304" s="244" t="n">
        <v>0</v>
      </c>
      <c r="BQ304" s="232" t="n">
        <f aca="false">SUM(BH304:BI304)</f>
        <v>0</v>
      </c>
      <c r="BR304" s="242" t="n">
        <v>0</v>
      </c>
      <c r="BS304" s="213" t="n">
        <v>0</v>
      </c>
      <c r="BT304" s="215" t="n">
        <v>0</v>
      </c>
    </row>
    <row r="305" customFormat="false" ht="14.95" hidden="false" customHeight="true" outlineLevel="0" collapsed="false">
      <c r="A305" s="190"/>
      <c r="B305" s="191" t="n">
        <v>43765</v>
      </c>
      <c r="C305" s="192" t="n">
        <v>76.7</v>
      </c>
      <c r="D305" s="219" t="n">
        <v>0.659</v>
      </c>
      <c r="E305" s="194" t="n">
        <v>70.7</v>
      </c>
      <c r="F305" s="196" t="n">
        <v>88</v>
      </c>
      <c r="G305" s="196" t="n">
        <v>69</v>
      </c>
      <c r="H305" s="196" t="n">
        <v>0</v>
      </c>
      <c r="I305" s="196" t="n">
        <v>0</v>
      </c>
      <c r="J305" s="196" t="n">
        <v>0</v>
      </c>
      <c r="K305" s="196" t="n">
        <v>0</v>
      </c>
      <c r="L305" s="222" t="n">
        <v>24</v>
      </c>
      <c r="M305" s="222" t="n">
        <v>0</v>
      </c>
      <c r="N305" s="222" t="n">
        <v>24</v>
      </c>
      <c r="O305" s="222" t="n">
        <v>0</v>
      </c>
      <c r="P305" s="222" t="n">
        <v>0</v>
      </c>
      <c r="Q305" s="222" t="n">
        <v>0</v>
      </c>
      <c r="R305" s="223" t="n">
        <v>3625</v>
      </c>
      <c r="S305" s="199" t="n">
        <v>3560</v>
      </c>
      <c r="T305" s="199" t="n">
        <v>0</v>
      </c>
      <c r="U305" s="200" t="n">
        <v>0</v>
      </c>
      <c r="V305" s="200" t="n">
        <v>0</v>
      </c>
      <c r="W305" s="196" t="n">
        <v>40</v>
      </c>
      <c r="X305" s="196" t="n">
        <v>0</v>
      </c>
      <c r="Y305" s="196" t="n">
        <v>40</v>
      </c>
      <c r="Z305" s="196" t="n">
        <v>0</v>
      </c>
      <c r="AA305" s="196" t="n">
        <v>60</v>
      </c>
      <c r="AB305" s="196" t="n">
        <v>0</v>
      </c>
      <c r="AC305" s="195" t="n">
        <v>5</v>
      </c>
      <c r="AD305" s="201" t="n">
        <f aca="false">U305-T305</f>
        <v>0</v>
      </c>
      <c r="AE305" s="196" t="n">
        <v>0</v>
      </c>
      <c r="AF305" s="202" t="str">
        <f aca="false">IF(AE305&gt;0, V305/(AE305*24),"no data")</f>
        <v>no data</v>
      </c>
      <c r="AG305" s="203" t="n">
        <f aca="false">IF(R305&gt;0,R305/24,"no data")</f>
        <v>151.041666666667</v>
      </c>
      <c r="AH305" s="202" t="str">
        <f aca="false">IF(U305&gt;0,(U305/R305),"no data")</f>
        <v>no data</v>
      </c>
      <c r="AI305" s="204" t="n">
        <f aca="false">(1440-((W305*X305)+(Y305*Z305)+(AA305*AB305))/(W305+Y305+AA305))/1440</f>
        <v>1</v>
      </c>
      <c r="AJ305" s="205" t="str">
        <f aca="false">IF(U305&gt;0,(1440-((X305*W305+AT305*AU305)+(Z305*Y305+AV305*AW305)+(AA305*AB305+AX305*AY305))/(W305+Y305+AA305))/1440,"no data")</f>
        <v>no data</v>
      </c>
      <c r="AK305" s="206" t="n">
        <v>0</v>
      </c>
      <c r="AL305" s="247" t="n">
        <v>0</v>
      </c>
      <c r="AM305" s="224" t="n">
        <v>0</v>
      </c>
      <c r="AN305" s="206" t="n">
        <v>0</v>
      </c>
      <c r="AO305" s="207" t="n">
        <v>0</v>
      </c>
      <c r="AP305" s="208" t="n">
        <f aca="false">AN305*AO305</f>
        <v>0</v>
      </c>
      <c r="AQ305" s="209" t="str">
        <f aca="false">IF(U305&gt;0,((((AK305*AL305)+(AN305*AO305))/(U305*1000))*1000000),"no data")</f>
        <v>no data</v>
      </c>
      <c r="AR305" s="210" t="n">
        <f aca="false">S305/24</f>
        <v>148.333333333333</v>
      </c>
      <c r="AS305" s="34"/>
      <c r="AT305" s="195" t="n">
        <v>0</v>
      </c>
      <c r="AU305" s="212" t="n">
        <v>0</v>
      </c>
      <c r="AV305" s="212" t="n">
        <v>0</v>
      </c>
      <c r="AW305" s="195" t="n">
        <v>0</v>
      </c>
      <c r="AX305" s="212" t="n">
        <v>0</v>
      </c>
      <c r="AY305" s="195" t="n">
        <v>0</v>
      </c>
      <c r="AZ305" s="195" t="n">
        <v>5</v>
      </c>
      <c r="BB305" s="213" t="n">
        <v>0</v>
      </c>
      <c r="BC305" s="213" t="n">
        <v>0</v>
      </c>
      <c r="BD305" s="213" t="n">
        <v>0</v>
      </c>
      <c r="BE305" s="213" t="n">
        <v>0</v>
      </c>
      <c r="BF305" s="213" t="str">
        <f aca="false">AQ305</f>
        <v>no data</v>
      </c>
      <c r="BG305" s="215" t="n">
        <f aca="false">BD305/24</f>
        <v>0</v>
      </c>
      <c r="BH305" s="240" t="n">
        <v>0</v>
      </c>
      <c r="BI305" s="241" t="n">
        <v>0</v>
      </c>
      <c r="BJ305" s="242" t="n">
        <v>0</v>
      </c>
      <c r="BK305" s="243" t="n">
        <v>0</v>
      </c>
      <c r="BL305" s="242" t="n">
        <v>0</v>
      </c>
      <c r="BM305" s="244" t="n">
        <v>50</v>
      </c>
      <c r="BN305" s="245" t="n">
        <v>0</v>
      </c>
      <c r="BO305" s="242" t="n">
        <v>0</v>
      </c>
      <c r="BP305" s="244" t="n">
        <v>0</v>
      </c>
      <c r="BQ305" s="232" t="n">
        <f aca="false">SUM(BH305:BI305)</f>
        <v>0</v>
      </c>
      <c r="BR305" s="242" t="n">
        <v>0</v>
      </c>
      <c r="BS305" s="213" t="n">
        <v>0</v>
      </c>
      <c r="BT305" s="215" t="n">
        <v>0</v>
      </c>
    </row>
    <row r="306" customFormat="false" ht="14.95" hidden="false" customHeight="true" outlineLevel="0" collapsed="false">
      <c r="A306" s="190"/>
      <c r="B306" s="191" t="n">
        <v>43766</v>
      </c>
      <c r="C306" s="192" t="n">
        <v>76.9</v>
      </c>
      <c r="D306" s="219" t="n">
        <v>0.637</v>
      </c>
      <c r="E306" s="194" t="n">
        <v>69.7</v>
      </c>
      <c r="F306" s="195" t="n">
        <v>92</v>
      </c>
      <c r="G306" s="195" t="n">
        <v>66</v>
      </c>
      <c r="H306" s="196" t="n">
        <v>0</v>
      </c>
      <c r="I306" s="196" t="n">
        <v>0</v>
      </c>
      <c r="J306" s="196" t="n">
        <v>0</v>
      </c>
      <c r="K306" s="196" t="n">
        <v>0</v>
      </c>
      <c r="L306" s="246" t="n">
        <v>24</v>
      </c>
      <c r="M306" s="246" t="n">
        <v>0</v>
      </c>
      <c r="N306" s="246" t="n">
        <v>24</v>
      </c>
      <c r="O306" s="246" t="n">
        <v>0</v>
      </c>
      <c r="P306" s="246" t="n">
        <v>0</v>
      </c>
      <c r="Q306" s="246" t="n">
        <v>0</v>
      </c>
      <c r="R306" s="246" t="n">
        <v>3626</v>
      </c>
      <c r="S306" s="199" t="n">
        <v>3561</v>
      </c>
      <c r="T306" s="199" t="n">
        <v>0</v>
      </c>
      <c r="U306" s="200" t="n">
        <v>0</v>
      </c>
      <c r="V306" s="200" t="n">
        <v>0</v>
      </c>
      <c r="W306" s="196" t="n">
        <v>40</v>
      </c>
      <c r="X306" s="196" t="n">
        <v>0</v>
      </c>
      <c r="Y306" s="196" t="n">
        <v>40</v>
      </c>
      <c r="Z306" s="195" t="n">
        <v>0</v>
      </c>
      <c r="AA306" s="196" t="n">
        <v>60</v>
      </c>
      <c r="AB306" s="195" t="n">
        <v>0</v>
      </c>
      <c r="AC306" s="195" t="n">
        <v>6</v>
      </c>
      <c r="AD306" s="201" t="n">
        <f aca="false">U306-T306</f>
        <v>0</v>
      </c>
      <c r="AE306" s="195" t="n">
        <v>0</v>
      </c>
      <c r="AF306" s="202" t="str">
        <f aca="false">IF(AE306&gt;0, V306/(AE306*24),"no data")</f>
        <v>no data</v>
      </c>
      <c r="AG306" s="203" t="n">
        <f aca="false">IF(R306&gt;0,R306/24,"no data")</f>
        <v>151.083333333333</v>
      </c>
      <c r="AH306" s="202" t="str">
        <f aca="false">IF(U306&gt;0,(U306/R306),"no data")</f>
        <v>no data</v>
      </c>
      <c r="AI306" s="204" t="n">
        <f aca="false">(1440-((W306*X306)+(Y306*Z306)+(AA306*AB306))/(W306+Y306+AA306))/1440</f>
        <v>1</v>
      </c>
      <c r="AJ306" s="205" t="str">
        <f aca="false">IF(U306&gt;0,(1440-((X306*W306+AT306*AU306)+(Z306*Y306+AV306*AW306)+(AA306*AB306+AX306*AY306))/(W306+Y306+AA306))/1440,"no data")</f>
        <v>no data</v>
      </c>
      <c r="AK306" s="206" t="n">
        <v>0</v>
      </c>
      <c r="AL306" s="247" t="n">
        <v>0</v>
      </c>
      <c r="AM306" s="224" t="n">
        <f aca="false">AK306*AL306</f>
        <v>0</v>
      </c>
      <c r="AN306" s="206" t="n">
        <v>0</v>
      </c>
      <c r="AO306" s="207" t="n">
        <v>0</v>
      </c>
      <c r="AP306" s="208" t="n">
        <f aca="false">AN306*AO306</f>
        <v>0</v>
      </c>
      <c r="AQ306" s="209" t="str">
        <f aca="false">IF(U306&gt;0,((((AK306*AL306)+(AN306*AO306))/(U306*1000))*1000000),"no data")</f>
        <v>no data</v>
      </c>
      <c r="AR306" s="210" t="n">
        <f aca="false">S306/24</f>
        <v>148.375</v>
      </c>
      <c r="AS306" s="34"/>
      <c r="AT306" s="195" t="n">
        <v>0</v>
      </c>
      <c r="AU306" s="212" t="n">
        <v>0</v>
      </c>
      <c r="AV306" s="212" t="n">
        <v>0</v>
      </c>
      <c r="AW306" s="195" t="n">
        <v>0</v>
      </c>
      <c r="AX306" s="212" t="n">
        <v>0</v>
      </c>
      <c r="AY306" s="195" t="n">
        <v>0</v>
      </c>
      <c r="AZ306" s="195" t="n">
        <v>6</v>
      </c>
      <c r="BB306" s="213" t="n">
        <v>0</v>
      </c>
      <c r="BC306" s="213" t="n">
        <v>0</v>
      </c>
      <c r="BD306" s="213" t="n">
        <v>0</v>
      </c>
      <c r="BE306" s="213" t="n">
        <v>0</v>
      </c>
      <c r="BF306" s="213" t="str">
        <f aca="false">AQ306</f>
        <v>no data</v>
      </c>
      <c r="BG306" s="215" t="n">
        <f aca="false">BD306/24</f>
        <v>0</v>
      </c>
      <c r="BH306" s="240" t="n">
        <v>0</v>
      </c>
      <c r="BI306" s="241" t="n">
        <v>0</v>
      </c>
      <c r="BJ306" s="242" t="n">
        <v>0</v>
      </c>
      <c r="BK306" s="242" t="n">
        <v>0</v>
      </c>
      <c r="BL306" s="242" t="n">
        <v>0</v>
      </c>
      <c r="BM306" s="242" t="n">
        <v>50</v>
      </c>
      <c r="BN306" s="245" t="n">
        <v>0</v>
      </c>
      <c r="BO306" s="242" t="n">
        <v>0</v>
      </c>
      <c r="BP306" s="244" t="n">
        <v>0</v>
      </c>
      <c r="BQ306" s="232" t="n">
        <f aca="false">SUM(BH306:BI306)</f>
        <v>0</v>
      </c>
      <c r="BR306" s="213" t="n">
        <v>0</v>
      </c>
      <c r="BS306" s="213" t="n">
        <v>0</v>
      </c>
      <c r="BT306" s="215" t="n">
        <v>0</v>
      </c>
    </row>
    <row r="307" customFormat="false" ht="14.95" hidden="false" customHeight="true" outlineLevel="0" collapsed="false">
      <c r="A307" s="189" t="s">
        <v>128</v>
      </c>
      <c r="B307" s="55" t="n">
        <v>43767</v>
      </c>
      <c r="C307" s="56" t="n">
        <v>75.7</v>
      </c>
      <c r="D307" s="57" t="n">
        <v>0.648</v>
      </c>
      <c r="E307" s="58" t="n">
        <v>69.1</v>
      </c>
      <c r="F307" s="59" t="n">
        <v>88</v>
      </c>
      <c r="G307" s="59" t="n">
        <v>70</v>
      </c>
      <c r="H307" s="60" t="n">
        <v>0</v>
      </c>
      <c r="I307" s="60" t="n">
        <v>0</v>
      </c>
      <c r="J307" s="60" t="n">
        <v>0</v>
      </c>
      <c r="K307" s="60" t="n">
        <v>0</v>
      </c>
      <c r="L307" s="61" t="n">
        <v>24</v>
      </c>
      <c r="M307" s="61" t="n">
        <v>0</v>
      </c>
      <c r="N307" s="61" t="n">
        <v>24</v>
      </c>
      <c r="O307" s="61" t="n">
        <v>0</v>
      </c>
      <c r="P307" s="61" t="n">
        <v>0</v>
      </c>
      <c r="Q307" s="61" t="n">
        <v>0</v>
      </c>
      <c r="R307" s="61" t="n">
        <v>3638</v>
      </c>
      <c r="S307" s="62" t="n">
        <v>3588</v>
      </c>
      <c r="T307" s="62" t="n">
        <v>0</v>
      </c>
      <c r="U307" s="63" t="n">
        <v>0</v>
      </c>
      <c r="V307" s="63" t="n">
        <v>0</v>
      </c>
      <c r="W307" s="60" t="n">
        <v>40</v>
      </c>
      <c r="X307" s="60" t="n">
        <v>0</v>
      </c>
      <c r="Y307" s="60" t="n">
        <v>40</v>
      </c>
      <c r="Z307" s="60" t="n">
        <v>0</v>
      </c>
      <c r="AA307" s="60" t="n">
        <v>60</v>
      </c>
      <c r="AB307" s="59" t="n">
        <v>0</v>
      </c>
      <c r="AC307" s="59" t="n">
        <f aca="false">(V307-U307)+AZ307</f>
        <v>4</v>
      </c>
      <c r="AD307" s="65" t="n">
        <f aca="false">U307-T307</f>
        <v>0</v>
      </c>
      <c r="AE307" s="59" t="n">
        <v>0</v>
      </c>
      <c r="AF307" s="66" t="str">
        <f aca="false">IF(AE307&gt;0, V307/(AE307*24),"no data")</f>
        <v>no data</v>
      </c>
      <c r="AG307" s="67" t="n">
        <f aca="false">IF(R307&gt;0,R307/24,"no data")</f>
        <v>151.583333333333</v>
      </c>
      <c r="AH307" s="66" t="str">
        <f aca="false">IF(U307&gt;0,(U307/R307),"no data")</f>
        <v>no data</v>
      </c>
      <c r="AI307" s="68" t="n">
        <f aca="false">(1440-((W307*X307)+(Y307*Z307)+(AA307*AB307))/(W307+Y307+AA307))/1440</f>
        <v>1</v>
      </c>
      <c r="AJ307" s="69" t="str">
        <f aca="false">IF(U307&gt;0,(1440-((X307*W307+AT307*AU307)+(Z307*Y307+AV307*AW307)+(AA307*AB307+AX307*AY307))/(W307+Y307+AA307))/1440,"no data")</f>
        <v>no data</v>
      </c>
      <c r="AK307" s="91" t="n">
        <v>0</v>
      </c>
      <c r="AL307" s="166" t="n">
        <v>0</v>
      </c>
      <c r="AM307" s="58" t="n">
        <f aca="false">AK307*AL307</f>
        <v>0</v>
      </c>
      <c r="AN307" s="58"/>
      <c r="AO307" s="58"/>
      <c r="AP307" s="58"/>
      <c r="AQ307" s="209" t="str">
        <f aca="false">IF(U307&gt;0,((((AK307*AL307)+(AN307*AO307))/(U307*1000))*1000000),"no data")</f>
        <v>no data</v>
      </c>
      <c r="AR307" s="168" t="n">
        <f aca="false">S307/24</f>
        <v>149.5</v>
      </c>
      <c r="AS307" s="34"/>
      <c r="AT307" s="59" t="n">
        <v>0</v>
      </c>
      <c r="AU307" s="76" t="n">
        <v>0</v>
      </c>
      <c r="AV307" s="76" t="n">
        <v>0</v>
      </c>
      <c r="AW307" s="59" t="n">
        <v>0</v>
      </c>
      <c r="AX307" s="76" t="n">
        <v>0</v>
      </c>
      <c r="AY307" s="59" t="n">
        <v>0</v>
      </c>
      <c r="AZ307" s="59" t="n">
        <v>4</v>
      </c>
      <c r="BB307" s="77" t="n">
        <v>0</v>
      </c>
      <c r="BC307" s="77" t="n">
        <v>0</v>
      </c>
      <c r="BD307" s="77" t="n">
        <v>0</v>
      </c>
      <c r="BE307" s="77" t="n">
        <f aca="false">BC307-BB307</f>
        <v>0</v>
      </c>
      <c r="BF307" s="77" t="str">
        <f aca="false">AQ307</f>
        <v>no data</v>
      </c>
      <c r="BG307" s="139" t="n">
        <f aca="false">BD307/24</f>
        <v>0</v>
      </c>
      <c r="BH307" s="79" t="n">
        <v>0</v>
      </c>
      <c r="BI307" s="80" t="n">
        <v>0</v>
      </c>
      <c r="BJ307" s="82" t="n">
        <v>0</v>
      </c>
      <c r="BK307" s="82" t="n">
        <v>0</v>
      </c>
      <c r="BL307" s="142" t="n">
        <v>50</v>
      </c>
      <c r="BM307" s="82" t="n">
        <v>0</v>
      </c>
      <c r="BN307" s="81" t="n">
        <v>0</v>
      </c>
      <c r="BO307" s="78" t="n">
        <f aca="false">SUM(BH307:BI307)</f>
        <v>0</v>
      </c>
      <c r="BP307" s="77" t="n">
        <v>0</v>
      </c>
      <c r="BQ307" s="77" t="n">
        <v>0</v>
      </c>
      <c r="BR307" s="78" t="n">
        <v>0</v>
      </c>
    </row>
    <row r="308" customFormat="false" ht="13.8" hidden="false" customHeight="false" outlineLevel="0" collapsed="false">
      <c r="A308" s="189"/>
      <c r="B308" s="55" t="n">
        <v>43768</v>
      </c>
      <c r="C308" s="56" t="n">
        <v>75.6</v>
      </c>
      <c r="D308" s="57" t="n">
        <v>0.676</v>
      </c>
      <c r="E308" s="58" t="n">
        <v>70.2</v>
      </c>
      <c r="F308" s="59" t="n">
        <v>84</v>
      </c>
      <c r="G308" s="59" t="n">
        <v>68</v>
      </c>
      <c r="H308" s="60" t="n">
        <v>0</v>
      </c>
      <c r="I308" s="60" t="n">
        <v>0</v>
      </c>
      <c r="J308" s="60" t="n">
        <v>0</v>
      </c>
      <c r="K308" s="60" t="n">
        <v>0</v>
      </c>
      <c r="L308" s="61" t="n">
        <v>24</v>
      </c>
      <c r="M308" s="61" t="n">
        <v>0</v>
      </c>
      <c r="N308" s="61" t="n">
        <v>24</v>
      </c>
      <c r="O308" s="61" t="n">
        <v>0</v>
      </c>
      <c r="P308" s="61" t="n">
        <v>0</v>
      </c>
      <c r="Q308" s="61" t="n">
        <v>0</v>
      </c>
      <c r="R308" s="61" t="n">
        <v>3642</v>
      </c>
      <c r="S308" s="62" t="n">
        <v>3592</v>
      </c>
      <c r="T308" s="62" t="n">
        <v>0</v>
      </c>
      <c r="U308" s="63" t="n">
        <v>0</v>
      </c>
      <c r="V308" s="63" t="n">
        <v>0</v>
      </c>
      <c r="W308" s="60" t="n">
        <v>40</v>
      </c>
      <c r="X308" s="60" t="n">
        <v>0</v>
      </c>
      <c r="Y308" s="60" t="n">
        <v>40</v>
      </c>
      <c r="Z308" s="60" t="n">
        <v>0</v>
      </c>
      <c r="AA308" s="60" t="n">
        <v>60</v>
      </c>
      <c r="AB308" s="59" t="n">
        <v>0</v>
      </c>
      <c r="AC308" s="59" t="n">
        <f aca="false">(V308-U308)+AZ308</f>
        <v>5</v>
      </c>
      <c r="AD308" s="65" t="n">
        <f aca="false">U308-T308</f>
        <v>0</v>
      </c>
      <c r="AE308" s="59" t="n">
        <v>0</v>
      </c>
      <c r="AF308" s="66" t="str">
        <f aca="false">IF(AE308&gt;0, V308/(AE308*24),"no data")</f>
        <v>no data</v>
      </c>
      <c r="AG308" s="67" t="n">
        <f aca="false">IF(R308&gt;0,R308/24,"no data")</f>
        <v>151.75</v>
      </c>
      <c r="AH308" s="66" t="str">
        <f aca="false">IF(U308&gt;0,(U308/R308),"no data")</f>
        <v>no data</v>
      </c>
      <c r="AI308" s="68" t="n">
        <f aca="false">(1440-((W308*X308)+(Y308*Z308)+(AA308*AB308))/(W308+Y308+AA308))/1440</f>
        <v>1</v>
      </c>
      <c r="AJ308" s="69" t="str">
        <f aca="false">IF(U308&gt;0,(1440-((X308*W308+AT308*AU308)+(Z308*Y308+AV308*AW308)+(AA308*AB308+AX308*AY308))/(W308+Y308+AA308))/1440,"no data")</f>
        <v>no data</v>
      </c>
      <c r="AK308" s="91" t="n">
        <v>0</v>
      </c>
      <c r="AL308" s="166" t="n">
        <v>0</v>
      </c>
      <c r="AM308" s="58" t="n">
        <f aca="false">AK308*AL308</f>
        <v>0</v>
      </c>
      <c r="AN308" s="58"/>
      <c r="AO308" s="58"/>
      <c r="AP308" s="58"/>
      <c r="AQ308" s="209" t="str">
        <f aca="false">IF(U308&gt;0,((((AK308*AL308)+(AN308*AO308))/(U308*1000))*1000000),"no data")</f>
        <v>no data</v>
      </c>
      <c r="AR308" s="168" t="n">
        <f aca="false">S308/24</f>
        <v>149.666666666667</v>
      </c>
      <c r="AS308" s="34"/>
      <c r="AT308" s="59" t="n">
        <v>0</v>
      </c>
      <c r="AU308" s="76" t="n">
        <v>0</v>
      </c>
      <c r="AV308" s="76" t="n">
        <v>0</v>
      </c>
      <c r="AW308" s="59" t="n">
        <v>0</v>
      </c>
      <c r="AX308" s="76" t="n">
        <v>0</v>
      </c>
      <c r="AY308" s="59" t="n">
        <v>0</v>
      </c>
      <c r="AZ308" s="59" t="n">
        <v>5</v>
      </c>
      <c r="BB308" s="77" t="n">
        <v>0</v>
      </c>
      <c r="BC308" s="77" t="n">
        <v>0</v>
      </c>
      <c r="BD308" s="77" t="n">
        <v>0</v>
      </c>
      <c r="BE308" s="77" t="n">
        <f aca="false">BC308-BB308</f>
        <v>0</v>
      </c>
      <c r="BF308" s="77" t="str">
        <f aca="false">AQ308</f>
        <v>no data</v>
      </c>
      <c r="BG308" s="139" t="n">
        <f aca="false">BD308/24</f>
        <v>0</v>
      </c>
      <c r="BH308" s="79" t="n">
        <v>0</v>
      </c>
      <c r="BI308" s="80" t="n">
        <v>0</v>
      </c>
      <c r="BJ308" s="82" t="n">
        <v>0</v>
      </c>
      <c r="BK308" s="82" t="n">
        <v>0</v>
      </c>
      <c r="BL308" s="142" t="n">
        <v>50</v>
      </c>
      <c r="BM308" s="82" t="n">
        <v>0</v>
      </c>
      <c r="BN308" s="81" t="n">
        <v>0</v>
      </c>
      <c r="BO308" s="78" t="n">
        <f aca="false">SUM(BH308:BI308)</f>
        <v>0</v>
      </c>
      <c r="BP308" s="77" t="n">
        <v>0</v>
      </c>
      <c r="BQ308" s="77" t="n">
        <v>0</v>
      </c>
      <c r="BR308" s="78" t="n">
        <v>0</v>
      </c>
    </row>
    <row r="309" customFormat="false" ht="13.8" hidden="false" customHeight="false" outlineLevel="0" collapsed="false">
      <c r="A309" s="189"/>
      <c r="B309" s="55" t="n">
        <v>43769</v>
      </c>
      <c r="C309" s="56" t="n">
        <v>78</v>
      </c>
      <c r="D309" s="57" t="n">
        <v>0.578</v>
      </c>
      <c r="E309" s="147" t="n">
        <v>66.42</v>
      </c>
      <c r="F309" s="59" t="n">
        <v>94</v>
      </c>
      <c r="G309" s="59" t="n">
        <v>67</v>
      </c>
      <c r="H309" s="60" t="n">
        <v>0</v>
      </c>
      <c r="I309" s="60" t="n">
        <v>0</v>
      </c>
      <c r="J309" s="60" t="n">
        <v>0</v>
      </c>
      <c r="K309" s="60" t="n">
        <v>0</v>
      </c>
      <c r="L309" s="61" t="n">
        <v>24</v>
      </c>
      <c r="M309" s="61" t="n">
        <v>0</v>
      </c>
      <c r="N309" s="61" t="n">
        <v>24</v>
      </c>
      <c r="O309" s="61" t="n">
        <v>0</v>
      </c>
      <c r="P309" s="61" t="n">
        <v>0</v>
      </c>
      <c r="Q309" s="61" t="n">
        <v>0</v>
      </c>
      <c r="R309" s="61" t="n">
        <v>3614</v>
      </c>
      <c r="S309" s="62" t="n">
        <v>3569</v>
      </c>
      <c r="T309" s="62" t="n">
        <v>0</v>
      </c>
      <c r="U309" s="63" t="n">
        <v>0</v>
      </c>
      <c r="V309" s="63" t="n">
        <v>0</v>
      </c>
      <c r="W309" s="60" t="n">
        <v>40</v>
      </c>
      <c r="X309" s="60" t="n">
        <v>0</v>
      </c>
      <c r="Y309" s="60" t="n">
        <v>40</v>
      </c>
      <c r="Z309" s="60" t="n">
        <v>0</v>
      </c>
      <c r="AA309" s="60" t="n">
        <v>60</v>
      </c>
      <c r="AB309" s="59" t="n">
        <v>0</v>
      </c>
      <c r="AC309" s="59" t="n">
        <f aca="false">(V309-U309)+AZ309</f>
        <v>5</v>
      </c>
      <c r="AD309" s="65" t="n">
        <f aca="false">U309-T309</f>
        <v>0</v>
      </c>
      <c r="AE309" s="59" t="n">
        <v>0</v>
      </c>
      <c r="AF309" s="66" t="str">
        <f aca="false">IF(AE312&gt;0, V312/(AE312*24),"no data")</f>
        <v>no data</v>
      </c>
      <c r="AG309" s="67" t="n">
        <f aca="false">IF(R309&gt;0,R309/24,"no data")</f>
        <v>150.583333333333</v>
      </c>
      <c r="AH309" s="66" t="str">
        <f aca="false">IF(U312&gt;0,(U312/R312),"no data")</f>
        <v>no data</v>
      </c>
      <c r="AI309" s="68" t="n">
        <f aca="false">(1440-((W309*X309)+(Y309*Z309)+(AA309*AB309))/(W309+Y309+AA309))/1440</f>
        <v>1</v>
      </c>
      <c r="AJ309" s="69" t="str">
        <f aca="false">IF(U312&gt;0,(1440-((X312*W312+AT309*AU309)+(Z312*Y312+AV309*AW309)+(AA312*AB312+AX309*AY309))/(W312+Y312+AA312))/1440,"no data")</f>
        <v>no data</v>
      </c>
      <c r="AK309" s="70" t="n">
        <v>0</v>
      </c>
      <c r="AL309" s="170" t="n">
        <v>0</v>
      </c>
      <c r="AM309" s="58" t="n">
        <f aca="false">AK309*AL309</f>
        <v>0</v>
      </c>
      <c r="AN309" s="58"/>
      <c r="AO309" s="58"/>
      <c r="AP309" s="58"/>
      <c r="AQ309" s="209" t="str">
        <f aca="false">IF(U309&gt;0,((((AK309*AL309)+(AN309*AO309))/(U309*1000))*1000000),"no data")</f>
        <v>no data</v>
      </c>
      <c r="AR309" s="168" t="n">
        <f aca="false">S309/24</f>
        <v>148.708333333333</v>
      </c>
      <c r="AS309" s="34"/>
      <c r="AT309" s="59" t="n">
        <v>0</v>
      </c>
      <c r="AU309" s="76" t="n">
        <v>0</v>
      </c>
      <c r="AV309" s="76" t="n">
        <v>0</v>
      </c>
      <c r="AW309" s="59" t="n">
        <v>0</v>
      </c>
      <c r="AX309" s="76" t="n">
        <v>0</v>
      </c>
      <c r="AY309" s="59" t="n">
        <v>0</v>
      </c>
      <c r="AZ309" s="59" t="n">
        <v>5</v>
      </c>
      <c r="BB309" s="77" t="n">
        <v>0</v>
      </c>
      <c r="BC309" s="77" t="n">
        <v>0</v>
      </c>
      <c r="BD309" s="77" t="n">
        <v>0</v>
      </c>
      <c r="BE309" s="77" t="n">
        <f aca="false">BC309-BB309</f>
        <v>0</v>
      </c>
      <c r="BF309" s="77" t="str">
        <f aca="false">AQ309</f>
        <v>no data</v>
      </c>
      <c r="BG309" s="139" t="n">
        <f aca="false">BD309/24</f>
        <v>0</v>
      </c>
      <c r="BH309" s="79" t="n">
        <v>0</v>
      </c>
      <c r="BI309" s="80" t="n">
        <v>0</v>
      </c>
      <c r="BJ309" s="82" t="n">
        <v>0</v>
      </c>
      <c r="BK309" s="82" t="n">
        <v>0</v>
      </c>
      <c r="BL309" s="142" t="n">
        <v>50</v>
      </c>
      <c r="BM309" s="82" t="n">
        <v>0</v>
      </c>
      <c r="BN309" s="81" t="n">
        <v>0</v>
      </c>
      <c r="BO309" s="78" t="n">
        <f aca="false">SUM(BH309:BI309)</f>
        <v>0</v>
      </c>
      <c r="BP309" s="77" t="n">
        <v>0</v>
      </c>
      <c r="BQ309" s="77" t="n">
        <v>0</v>
      </c>
      <c r="BR309" s="78" t="n">
        <v>0</v>
      </c>
    </row>
    <row r="310" customFormat="false" ht="13.8" hidden="false" customHeight="false" outlineLevel="0" collapsed="false">
      <c r="A310" s="189"/>
      <c r="B310" s="55" t="n">
        <v>43770</v>
      </c>
      <c r="C310" s="56" t="n">
        <v>75.7</v>
      </c>
      <c r="D310" s="57" t="n">
        <v>0.648</v>
      </c>
      <c r="E310" s="147" t="n">
        <v>69.04</v>
      </c>
      <c r="F310" s="59" t="n">
        <v>88</v>
      </c>
      <c r="G310" s="59" t="n">
        <v>70</v>
      </c>
      <c r="H310" s="60" t="n">
        <v>0</v>
      </c>
      <c r="I310" s="60" t="n">
        <v>0</v>
      </c>
      <c r="J310" s="60" t="n">
        <v>0</v>
      </c>
      <c r="K310" s="60" t="n">
        <v>0</v>
      </c>
      <c r="L310" s="61" t="n">
        <v>24</v>
      </c>
      <c r="M310" s="61" t="n">
        <v>0</v>
      </c>
      <c r="N310" s="61" t="n">
        <v>24</v>
      </c>
      <c r="O310" s="61" t="n">
        <v>0</v>
      </c>
      <c r="P310" s="61" t="n">
        <v>0</v>
      </c>
      <c r="Q310" s="61" t="n">
        <v>0</v>
      </c>
      <c r="R310" s="248" t="n">
        <v>3638</v>
      </c>
      <c r="S310" s="65" t="n">
        <v>3588</v>
      </c>
      <c r="T310" s="62" t="n">
        <v>0</v>
      </c>
      <c r="U310" s="63" t="n">
        <v>0</v>
      </c>
      <c r="V310" s="63" t="n">
        <v>0</v>
      </c>
      <c r="W310" s="60" t="n">
        <v>40</v>
      </c>
      <c r="X310" s="60" t="n">
        <v>0</v>
      </c>
      <c r="Y310" s="60" t="n">
        <v>40</v>
      </c>
      <c r="Z310" s="60" t="n">
        <v>0</v>
      </c>
      <c r="AA310" s="60" t="n">
        <v>60</v>
      </c>
      <c r="AB310" s="59" t="n">
        <v>0</v>
      </c>
      <c r="AC310" s="60" t="n">
        <f aca="false">(V310-U310)+AZ310</f>
        <v>4</v>
      </c>
      <c r="AD310" s="65" t="n">
        <f aca="false">U310-T310</f>
        <v>0</v>
      </c>
      <c r="AE310" s="59" t="n">
        <v>0</v>
      </c>
      <c r="AF310" s="66" t="str">
        <f aca="false">IF(AE310&gt;0, V310/(AE310*24),"no data")</f>
        <v>no data</v>
      </c>
      <c r="AG310" s="67" t="n">
        <f aca="false">IF(R310&gt;0,R310/24,"no data")</f>
        <v>151.583333333333</v>
      </c>
      <c r="AH310" s="66" t="str">
        <f aca="false">IF(U310&gt;0,(U310/R310),"no data")</f>
        <v>no data</v>
      </c>
      <c r="AI310" s="68" t="n">
        <f aca="false">(1440-((W310*X310)+(Y310*Z310)+(AA310*AB310))/(W310+Y310+AA310))/1440</f>
        <v>1</v>
      </c>
      <c r="AJ310" s="69" t="str">
        <f aca="false">IF(U310&gt;0,(1440-((X310*W310+AT310*AU310)+(Z310*Y310+AV310*AW310)+(AA310*AB310+AX310*AY310))/(W310+Y310+AA310))/1440,"no data")</f>
        <v>no data</v>
      </c>
      <c r="AK310" s="70" t="n">
        <v>0</v>
      </c>
      <c r="AL310" s="170" t="n">
        <v>0</v>
      </c>
      <c r="AM310" s="58" t="n">
        <f aca="false">AK310*AL310</f>
        <v>0</v>
      </c>
      <c r="AN310" s="58"/>
      <c r="AO310" s="58"/>
      <c r="AP310" s="58"/>
      <c r="AQ310" s="209" t="str">
        <f aca="false">IF(U310&gt;0,((((AK310*AL310)+(AN310*AO310))/(U310*1000))*1000000),"no data")</f>
        <v>no data</v>
      </c>
      <c r="AR310" s="168" t="n">
        <f aca="false">S310/24</f>
        <v>149.5</v>
      </c>
      <c r="AS310" s="34"/>
      <c r="AT310" s="59" t="n">
        <v>0</v>
      </c>
      <c r="AU310" s="76" t="n">
        <v>0</v>
      </c>
      <c r="AV310" s="76" t="n">
        <v>0</v>
      </c>
      <c r="AW310" s="59" t="n">
        <v>0</v>
      </c>
      <c r="AX310" s="76" t="n">
        <v>0</v>
      </c>
      <c r="AY310" s="59" t="n">
        <v>0</v>
      </c>
      <c r="AZ310" s="59" t="n">
        <v>4</v>
      </c>
      <c r="BB310" s="77" t="n">
        <v>0</v>
      </c>
      <c r="BC310" s="77" t="n">
        <v>0</v>
      </c>
      <c r="BD310" s="77" t="n">
        <v>0</v>
      </c>
      <c r="BE310" s="77" t="n">
        <f aca="false">BC310-BB310</f>
        <v>0</v>
      </c>
      <c r="BF310" s="77" t="str">
        <f aca="false">AQ310</f>
        <v>no data</v>
      </c>
      <c r="BG310" s="139" t="n">
        <f aca="false">BD310/24</f>
        <v>0</v>
      </c>
      <c r="BH310" s="79" t="n">
        <v>0</v>
      </c>
      <c r="BI310" s="80" t="n">
        <v>0</v>
      </c>
      <c r="BJ310" s="82" t="n">
        <v>0</v>
      </c>
      <c r="BK310" s="82" t="n">
        <v>0</v>
      </c>
      <c r="BL310" s="142" t="n">
        <v>50</v>
      </c>
      <c r="BM310" s="82" t="n">
        <v>0</v>
      </c>
      <c r="BN310" s="81" t="n">
        <v>0</v>
      </c>
      <c r="BO310" s="78" t="n">
        <f aca="false">SUM(BH310:BI310)</f>
        <v>0</v>
      </c>
      <c r="BP310" s="77" t="n">
        <v>0</v>
      </c>
      <c r="BQ310" s="77" t="n">
        <v>0</v>
      </c>
      <c r="BR310" s="78" t="n">
        <v>0</v>
      </c>
    </row>
    <row r="311" customFormat="false" ht="13.8" hidden="false" customHeight="false" outlineLevel="0" collapsed="false">
      <c r="A311" s="189"/>
      <c r="B311" s="55" t="n">
        <v>43771</v>
      </c>
      <c r="C311" s="56" t="n">
        <v>75.6</v>
      </c>
      <c r="D311" s="57" t="n">
        <v>0.674</v>
      </c>
      <c r="E311" s="58" t="n">
        <v>69.96</v>
      </c>
      <c r="F311" s="59" t="n">
        <v>84</v>
      </c>
      <c r="G311" s="59" t="n">
        <v>68</v>
      </c>
      <c r="H311" s="60" t="n">
        <v>0</v>
      </c>
      <c r="I311" s="60" t="n">
        <v>0</v>
      </c>
      <c r="J311" s="60" t="n">
        <v>0</v>
      </c>
      <c r="K311" s="60" t="n">
        <v>0</v>
      </c>
      <c r="L311" s="61" t="n">
        <v>24</v>
      </c>
      <c r="M311" s="61" t="n">
        <v>0</v>
      </c>
      <c r="N311" s="61" t="n">
        <v>24</v>
      </c>
      <c r="O311" s="61" t="n">
        <v>0</v>
      </c>
      <c r="P311" s="61" t="n">
        <v>0</v>
      </c>
      <c r="Q311" s="61" t="n">
        <v>0</v>
      </c>
      <c r="R311" s="61" t="n">
        <v>3642</v>
      </c>
      <c r="S311" s="62" t="n">
        <v>3592</v>
      </c>
      <c r="T311" s="62" t="n">
        <v>0</v>
      </c>
      <c r="U311" s="63" t="n">
        <v>0</v>
      </c>
      <c r="V311" s="63" t="n">
        <v>0</v>
      </c>
      <c r="W311" s="60" t="n">
        <v>40</v>
      </c>
      <c r="X311" s="60" t="n">
        <v>0</v>
      </c>
      <c r="Y311" s="60" t="n">
        <v>40</v>
      </c>
      <c r="Z311" s="60" t="n">
        <v>0</v>
      </c>
      <c r="AA311" s="60" t="n">
        <v>60</v>
      </c>
      <c r="AB311" s="59" t="n">
        <v>0</v>
      </c>
      <c r="AC311" s="59" t="n">
        <f aca="false">(V311-U311)+AZ311</f>
        <v>5</v>
      </c>
      <c r="AD311" s="65" t="n">
        <f aca="false">U311-T311</f>
        <v>0</v>
      </c>
      <c r="AE311" s="59" t="n">
        <v>0</v>
      </c>
      <c r="AF311" s="66" t="str">
        <f aca="false">IF(AE311&gt;0, V311/(AE311*24),"no data")</f>
        <v>no data</v>
      </c>
      <c r="AG311" s="67" t="n">
        <f aca="false">IF(R311&gt;0,R311/24,"no data")</f>
        <v>151.75</v>
      </c>
      <c r="AH311" s="66" t="str">
        <f aca="false">IF(U311&gt;0,(U311/R311),"no data")</f>
        <v>no data</v>
      </c>
      <c r="AI311" s="68" t="n">
        <f aca="false">(1440-((W311*X311)+(Y311*Z311)+(AA311*AB311))/(W311+Y311+AA311))/1440</f>
        <v>1</v>
      </c>
      <c r="AJ311" s="69" t="str">
        <f aca="false">IF(U311&gt;0,(1440-((X311*W311+AT311*AU311)+(Z311*Y311+AV311*AW311)+(AA311*AB311+AX311*AY311))/(W311+Y311+AA311))/1440,"no data")</f>
        <v>no data</v>
      </c>
      <c r="AK311" s="70" t="n">
        <v>0</v>
      </c>
      <c r="AL311" s="170" t="n">
        <v>0</v>
      </c>
      <c r="AM311" s="58" t="n">
        <f aca="false">AK311*AL311</f>
        <v>0</v>
      </c>
      <c r="AN311" s="58"/>
      <c r="AO311" s="58"/>
      <c r="AP311" s="58"/>
      <c r="AQ311" s="209" t="str">
        <f aca="false">IF(U311&gt;0,((((AK311*AL311)+(AN311*AO311))/(U311*1000))*1000000),"no data")</f>
        <v>no data</v>
      </c>
      <c r="AR311" s="168" t="n">
        <f aca="false">S311/24</f>
        <v>149.666666666667</v>
      </c>
      <c r="AS311" s="34"/>
      <c r="AT311" s="59" t="n">
        <v>0</v>
      </c>
      <c r="AU311" s="76" t="n">
        <v>0</v>
      </c>
      <c r="AV311" s="76" t="n">
        <v>0</v>
      </c>
      <c r="AW311" s="59" t="n">
        <v>0</v>
      </c>
      <c r="AX311" s="76" t="n">
        <v>0</v>
      </c>
      <c r="AY311" s="59" t="n">
        <v>0</v>
      </c>
      <c r="AZ311" s="59" t="n">
        <v>5</v>
      </c>
      <c r="BB311" s="77" t="n">
        <v>0</v>
      </c>
      <c r="BC311" s="77" t="n">
        <v>0</v>
      </c>
      <c r="BD311" s="77" t="n">
        <v>0</v>
      </c>
      <c r="BE311" s="77" t="n">
        <f aca="false">BC311-BB311</f>
        <v>0</v>
      </c>
      <c r="BF311" s="77" t="str">
        <f aca="false">AQ311</f>
        <v>no data</v>
      </c>
      <c r="BG311" s="139" t="n">
        <f aca="false">BD311/24</f>
        <v>0</v>
      </c>
      <c r="BH311" s="79" t="n">
        <v>0</v>
      </c>
      <c r="BI311" s="80" t="n">
        <v>0</v>
      </c>
      <c r="BJ311" s="82" t="n">
        <v>0</v>
      </c>
      <c r="BK311" s="82" t="n">
        <v>0</v>
      </c>
      <c r="BL311" s="142" t="n">
        <v>50</v>
      </c>
      <c r="BM311" s="82" t="n">
        <v>0</v>
      </c>
      <c r="BN311" s="81" t="n">
        <v>0</v>
      </c>
      <c r="BO311" s="78" t="n">
        <f aca="false">SUM(BH311:BI311)</f>
        <v>0</v>
      </c>
      <c r="BP311" s="77" t="n">
        <v>0</v>
      </c>
      <c r="BQ311" s="77" t="n">
        <v>0</v>
      </c>
      <c r="BR311" s="78" t="n">
        <v>0</v>
      </c>
    </row>
    <row r="312" customFormat="false" ht="13.8" hidden="false" customHeight="false" outlineLevel="0" collapsed="false">
      <c r="A312" s="189"/>
      <c r="B312" s="55" t="n">
        <v>43772</v>
      </c>
      <c r="C312" s="56" t="n">
        <v>76.14</v>
      </c>
      <c r="D312" s="57" t="n">
        <v>0.619</v>
      </c>
      <c r="E312" s="58" t="n">
        <v>68.32</v>
      </c>
      <c r="F312" s="59" t="n">
        <v>90</v>
      </c>
      <c r="G312" s="59" t="n">
        <v>67</v>
      </c>
      <c r="H312" s="60" t="n">
        <v>0</v>
      </c>
      <c r="I312" s="60" t="n">
        <v>0</v>
      </c>
      <c r="J312" s="60" t="n">
        <v>0</v>
      </c>
      <c r="K312" s="60" t="n">
        <v>0</v>
      </c>
      <c r="L312" s="61" t="n">
        <v>24</v>
      </c>
      <c r="M312" s="61" t="n">
        <v>0</v>
      </c>
      <c r="N312" s="61" t="n">
        <v>24</v>
      </c>
      <c r="O312" s="61" t="n">
        <v>0</v>
      </c>
      <c r="P312" s="61" t="n">
        <v>0</v>
      </c>
      <c r="Q312" s="61" t="n">
        <v>0</v>
      </c>
      <c r="R312" s="61" t="n">
        <v>3631</v>
      </c>
      <c r="S312" s="62" t="n">
        <v>3593</v>
      </c>
      <c r="T312" s="62" t="n">
        <v>0</v>
      </c>
      <c r="U312" s="63" t="n">
        <v>0</v>
      </c>
      <c r="V312" s="63" t="n">
        <v>0</v>
      </c>
      <c r="W312" s="60" t="n">
        <v>40</v>
      </c>
      <c r="X312" s="60" t="n">
        <v>0</v>
      </c>
      <c r="Y312" s="60" t="n">
        <v>40</v>
      </c>
      <c r="Z312" s="60" t="n">
        <v>0</v>
      </c>
      <c r="AA312" s="60" t="n">
        <v>60</v>
      </c>
      <c r="AB312" s="59" t="n">
        <v>0</v>
      </c>
      <c r="AC312" s="59" t="n">
        <v>5</v>
      </c>
      <c r="AD312" s="65" t="n">
        <f aca="false">U312-T312</f>
        <v>0</v>
      </c>
      <c r="AE312" s="59" t="n">
        <v>0</v>
      </c>
      <c r="AF312" s="66" t="str">
        <f aca="false">IF(AE312&gt;0, V312/(AE312*24),"no data")</f>
        <v>no data</v>
      </c>
      <c r="AG312" s="67" t="n">
        <f aca="false">IF(R312&gt;0,R312/24,"no data")</f>
        <v>151.291666666667</v>
      </c>
      <c r="AH312" s="66" t="str">
        <f aca="false">IF(U312&gt;0,(U312/R312),"no data")</f>
        <v>no data</v>
      </c>
      <c r="AI312" s="68" t="n">
        <v>1</v>
      </c>
      <c r="AJ312" s="69" t="str">
        <f aca="false">IF(U312&gt;0,(1440-((X312*W312+AT312*AU312)+(Z312*Y312+AV312*AW312)+(AA312*AB312+AX312*AY312))/(W312+Y312+AA312))/1440,"no data")</f>
        <v>no data</v>
      </c>
      <c r="AK312" s="70" t="n">
        <v>0</v>
      </c>
      <c r="AL312" s="170" t="n">
        <v>0</v>
      </c>
      <c r="AM312" s="58" t="n">
        <f aca="false">AK312*AL312</f>
        <v>0</v>
      </c>
      <c r="AN312" s="58"/>
      <c r="AO312" s="58"/>
      <c r="AP312" s="58"/>
      <c r="AQ312" s="209" t="str">
        <f aca="false">IF(U312&gt;0,((((AK312*AL312)+(AN312*AO312))/(U312*1000))*1000000),"no data")</f>
        <v>no data</v>
      </c>
      <c r="AR312" s="168" t="n">
        <f aca="false">S312/24</f>
        <v>149.708333333333</v>
      </c>
      <c r="AS312" s="34"/>
      <c r="AT312" s="59" t="n">
        <v>0</v>
      </c>
      <c r="AU312" s="76" t="n">
        <v>0</v>
      </c>
      <c r="AV312" s="76" t="n">
        <v>0</v>
      </c>
      <c r="AW312" s="59" t="n">
        <v>0</v>
      </c>
      <c r="AX312" s="76" t="n">
        <v>0</v>
      </c>
      <c r="AY312" s="59" t="n">
        <v>0</v>
      </c>
      <c r="AZ312" s="59" t="n">
        <v>5</v>
      </c>
      <c r="BB312" s="77" t="n">
        <v>0</v>
      </c>
      <c r="BC312" s="77" t="n">
        <v>0</v>
      </c>
      <c r="BD312" s="77" t="n">
        <v>0</v>
      </c>
      <c r="BE312" s="77" t="n">
        <v>0</v>
      </c>
      <c r="BF312" s="77" t="str">
        <f aca="false">AQ312</f>
        <v>no data</v>
      </c>
      <c r="BG312" s="139" t="n">
        <f aca="false">BD312/24</f>
        <v>0</v>
      </c>
      <c r="BH312" s="79" t="n">
        <v>0</v>
      </c>
      <c r="BI312" s="80" t="n">
        <v>0</v>
      </c>
      <c r="BJ312" s="82" t="n">
        <v>0</v>
      </c>
      <c r="BK312" s="82" t="n">
        <v>0</v>
      </c>
      <c r="BL312" s="142" t="n">
        <v>50</v>
      </c>
      <c r="BM312" s="82" t="n">
        <v>0</v>
      </c>
      <c r="BN312" s="81" t="n">
        <v>0</v>
      </c>
      <c r="BO312" s="78" t="n">
        <f aca="false">SUM(BH312:BI312)</f>
        <v>0</v>
      </c>
      <c r="BP312" s="77" t="n">
        <v>0</v>
      </c>
      <c r="BQ312" s="77" t="n">
        <v>0</v>
      </c>
      <c r="BR312" s="78" t="n">
        <v>0</v>
      </c>
    </row>
    <row r="313" customFormat="false" ht="13.8" hidden="false" customHeight="false" outlineLevel="0" collapsed="false">
      <c r="A313" s="189"/>
      <c r="B313" s="55" t="n">
        <v>43773</v>
      </c>
      <c r="C313" s="56" t="n">
        <v>75.9</v>
      </c>
      <c r="D313" s="57" t="n">
        <v>0.645</v>
      </c>
      <c r="E313" s="58" t="n">
        <v>69.4</v>
      </c>
      <c r="F313" s="59" t="n">
        <v>89</v>
      </c>
      <c r="G313" s="59" t="n">
        <v>66</v>
      </c>
      <c r="H313" s="60" t="n">
        <v>0</v>
      </c>
      <c r="I313" s="60" t="n">
        <v>0</v>
      </c>
      <c r="J313" s="60" t="n">
        <v>0</v>
      </c>
      <c r="K313" s="60" t="n">
        <v>0</v>
      </c>
      <c r="L313" s="61" t="n">
        <v>24</v>
      </c>
      <c r="M313" s="61" t="n">
        <v>0</v>
      </c>
      <c r="N313" s="61" t="n">
        <v>24</v>
      </c>
      <c r="O313" s="61" t="n">
        <v>0</v>
      </c>
      <c r="P313" s="61" t="n">
        <v>0</v>
      </c>
      <c r="Q313" s="61" t="n">
        <v>0</v>
      </c>
      <c r="R313" s="61" t="n">
        <v>3635</v>
      </c>
      <c r="S313" s="62" t="n">
        <v>3592</v>
      </c>
      <c r="T313" s="62" t="n">
        <v>0</v>
      </c>
      <c r="U313" s="63" t="n">
        <v>0</v>
      </c>
      <c r="V313" s="63" t="n">
        <v>0</v>
      </c>
      <c r="W313" s="60" t="n">
        <v>40</v>
      </c>
      <c r="X313" s="60" t="n">
        <v>0</v>
      </c>
      <c r="Y313" s="60" t="n">
        <v>40</v>
      </c>
      <c r="Z313" s="60" t="n">
        <v>0</v>
      </c>
      <c r="AA313" s="60" t="n">
        <v>60</v>
      </c>
      <c r="AB313" s="59" t="n">
        <v>0</v>
      </c>
      <c r="AC313" s="59" t="n">
        <v>4</v>
      </c>
      <c r="AD313" s="65" t="n">
        <f aca="false">U313-T313</f>
        <v>0</v>
      </c>
      <c r="AE313" s="59" t="n">
        <v>0</v>
      </c>
      <c r="AF313" s="66" t="str">
        <f aca="false">IF(AE313&gt;0, V313/(AE313*24),"no data")</f>
        <v>no data</v>
      </c>
      <c r="AG313" s="67" t="n">
        <f aca="false">IF(R313&gt;0,R313/24,"no data")</f>
        <v>151.458333333333</v>
      </c>
      <c r="AH313" s="66" t="str">
        <f aca="false">IF(U313&gt;0,(U313/R313),"no data")</f>
        <v>no data</v>
      </c>
      <c r="AI313" s="68" t="n">
        <f aca="false">(1440-((W313*X313)+(Y313*Z313)+(AA313*AB313))/(W313+Y313+AA313))/1440</f>
        <v>1</v>
      </c>
      <c r="AJ313" s="69" t="str">
        <f aca="false">IF(U313&gt;0,(1440-((X313*W313+AT313*AU313)+(Z313*Y313+AV313*AW313)+(AA313*AB313+AX313*AY313))/(W313+Y313+AA313))/1440,"no data")</f>
        <v>no data</v>
      </c>
      <c r="AK313" s="70" t="n">
        <v>0</v>
      </c>
      <c r="AL313" s="170" t="n">
        <v>0</v>
      </c>
      <c r="AM313" s="58" t="n">
        <f aca="false">AK313*AL313</f>
        <v>0</v>
      </c>
      <c r="AN313" s="58"/>
      <c r="AO313" s="58"/>
      <c r="AP313" s="58"/>
      <c r="AQ313" s="209" t="str">
        <f aca="false">IF(U313&gt;0,((((AK313*AL313)+(AN313*AO313))/(U313*1000))*1000000),"no data")</f>
        <v>no data</v>
      </c>
      <c r="AR313" s="168" t="n">
        <f aca="false">S313/24</f>
        <v>149.666666666667</v>
      </c>
      <c r="AS313" s="34"/>
      <c r="AT313" s="59" t="n">
        <v>0</v>
      </c>
      <c r="AU313" s="76" t="n">
        <v>0</v>
      </c>
      <c r="AV313" s="76" t="n">
        <v>0</v>
      </c>
      <c r="AW313" s="59" t="n">
        <v>0</v>
      </c>
      <c r="AX313" s="76" t="n">
        <v>0</v>
      </c>
      <c r="AY313" s="59" t="n">
        <v>0</v>
      </c>
      <c r="AZ313" s="59" t="n">
        <v>4</v>
      </c>
      <c r="BB313" s="77" t="n">
        <v>0</v>
      </c>
      <c r="BC313" s="77" t="n">
        <v>0</v>
      </c>
      <c r="BD313" s="77" t="n">
        <v>0</v>
      </c>
      <c r="BE313" s="77" t="n">
        <f aca="false">BC313-BB313</f>
        <v>0</v>
      </c>
      <c r="BF313" s="77" t="str">
        <f aca="false">AQ313</f>
        <v>no data</v>
      </c>
      <c r="BG313" s="139" t="n">
        <f aca="false">BD313/24</f>
        <v>0</v>
      </c>
      <c r="BH313" s="79" t="n">
        <v>0</v>
      </c>
      <c r="BI313" s="80" t="n">
        <v>0</v>
      </c>
      <c r="BJ313" s="82" t="n">
        <v>0</v>
      </c>
      <c r="BK313" s="82" t="n">
        <v>0</v>
      </c>
      <c r="BL313" s="142" t="n">
        <v>50</v>
      </c>
      <c r="BM313" s="82" t="n">
        <v>0</v>
      </c>
      <c r="BN313" s="81" t="n">
        <v>0</v>
      </c>
      <c r="BO313" s="78" t="n">
        <f aca="false">SUM(BH313:BI313)</f>
        <v>0</v>
      </c>
      <c r="BP313" s="77" t="n">
        <v>0</v>
      </c>
      <c r="BQ313" s="77" t="n">
        <v>0</v>
      </c>
      <c r="BR313" s="78" t="n">
        <v>0</v>
      </c>
    </row>
    <row r="314" customFormat="false" ht="14.95" hidden="false" customHeight="true" outlineLevel="0" collapsed="false">
      <c r="A314" s="190" t="s">
        <v>129</v>
      </c>
      <c r="B314" s="191" t="n">
        <v>43774</v>
      </c>
      <c r="C314" s="192" t="n">
        <v>75.4</v>
      </c>
      <c r="D314" s="193" t="n">
        <v>0.61</v>
      </c>
      <c r="E314" s="194" t="n">
        <v>67.5</v>
      </c>
      <c r="F314" s="195" t="n">
        <v>92</v>
      </c>
      <c r="G314" s="195" t="n">
        <v>65</v>
      </c>
      <c r="H314" s="196" t="n">
        <v>0</v>
      </c>
      <c r="I314" s="196" t="n">
        <v>0</v>
      </c>
      <c r="J314" s="196" t="n">
        <v>0</v>
      </c>
      <c r="K314" s="196" t="n">
        <v>0</v>
      </c>
      <c r="L314" s="197" t="n">
        <v>24</v>
      </c>
      <c r="M314" s="197" t="n">
        <v>0</v>
      </c>
      <c r="N314" s="197" t="n">
        <v>24</v>
      </c>
      <c r="O314" s="197" t="n">
        <v>0</v>
      </c>
      <c r="P314" s="197" t="n">
        <v>0</v>
      </c>
      <c r="Q314" s="197" t="n">
        <v>0</v>
      </c>
      <c r="R314" s="198" t="n">
        <v>3639</v>
      </c>
      <c r="S314" s="199" t="n">
        <v>3594</v>
      </c>
      <c r="T314" s="199" t="n">
        <v>0</v>
      </c>
      <c r="U314" s="200" t="n">
        <v>0</v>
      </c>
      <c r="V314" s="200" t="n">
        <v>0</v>
      </c>
      <c r="W314" s="195" t="n">
        <v>40</v>
      </c>
      <c r="X314" s="195" t="n">
        <v>0</v>
      </c>
      <c r="Y314" s="195" t="n">
        <v>40</v>
      </c>
      <c r="Z314" s="195" t="n">
        <v>0</v>
      </c>
      <c r="AA314" s="195" t="n">
        <v>60</v>
      </c>
      <c r="AB314" s="195" t="n">
        <v>0</v>
      </c>
      <c r="AC314" s="195" t="n">
        <v>5</v>
      </c>
      <c r="AD314" s="201" t="n">
        <f aca="false">U314-T314</f>
        <v>0</v>
      </c>
      <c r="AE314" s="195" t="n">
        <v>0</v>
      </c>
      <c r="AF314" s="202" t="str">
        <f aca="false">IF(AE314&gt;0, V314/(AE314*24),"no data")</f>
        <v>no data</v>
      </c>
      <c r="AG314" s="203" t="n">
        <f aca="false">IF(R314&gt;0,R314/24,"no data")</f>
        <v>151.625</v>
      </c>
      <c r="AH314" s="202" t="str">
        <f aca="false">IF(U314&gt;0,(U314/R314),"no data")</f>
        <v>no data</v>
      </c>
      <c r="AI314" s="204" t="n">
        <f aca="false">(1440-((W314*X314)+(Y314*Z314)+(AA314*AB314))/(W314+Y314+AA314))/1440</f>
        <v>1</v>
      </c>
      <c r="AJ314" s="205" t="str">
        <f aca="false">IF(U314&gt;0,(1440-((X314*W314+AT314*AU314)+(Z314*Y314+AV314*AW314)+(AA314*AB314+AX314*AY314))/(W314+Y314+AA314))/1440,"no data")</f>
        <v>no data</v>
      </c>
      <c r="AK314" s="206" t="n">
        <v>0</v>
      </c>
      <c r="AL314" s="207" t="n">
        <v>0</v>
      </c>
      <c r="AM314" s="208" t="n">
        <f aca="false">AK314*AL314</f>
        <v>0</v>
      </c>
      <c r="AN314" s="208"/>
      <c r="AO314" s="208"/>
      <c r="AP314" s="208"/>
      <c r="AQ314" s="209" t="str">
        <f aca="false">IF(U314&gt;0,((((AK314*AL314)+(AN314*AO314))/(U314*1000))*1000000),"no data")</f>
        <v>no data</v>
      </c>
      <c r="AR314" s="210" t="n">
        <f aca="false">S314/24</f>
        <v>149.75</v>
      </c>
      <c r="AS314" s="34"/>
      <c r="AT314" s="211" t="n">
        <v>0</v>
      </c>
      <c r="AU314" s="195" t="n">
        <v>0</v>
      </c>
      <c r="AV314" s="212" t="n">
        <v>0</v>
      </c>
      <c r="AW314" s="212" t="n">
        <v>0</v>
      </c>
      <c r="AX314" s="195" t="n">
        <v>0</v>
      </c>
      <c r="AY314" s="212" t="n">
        <v>0</v>
      </c>
      <c r="AZ314" s="195" t="n">
        <v>5</v>
      </c>
      <c r="BB314" s="195" t="n">
        <v>0</v>
      </c>
      <c r="BC314" s="195" t="n">
        <v>0</v>
      </c>
      <c r="BD314" s="195" t="n">
        <v>0</v>
      </c>
      <c r="BE314" s="213" t="n">
        <f aca="false">BC314-BB314</f>
        <v>0</v>
      </c>
      <c r="BF314" s="214" t="str">
        <f aca="false">AQ314</f>
        <v>no data</v>
      </c>
      <c r="BG314" s="215" t="n">
        <f aca="false">BD314/24</f>
        <v>0</v>
      </c>
      <c r="BH314" s="216" t="n">
        <v>0</v>
      </c>
      <c r="BI314" s="217" t="n">
        <v>0</v>
      </c>
      <c r="BJ314" s="213" t="n">
        <v>0</v>
      </c>
      <c r="BK314" s="213" t="n">
        <v>0</v>
      </c>
      <c r="BL314" s="243" t="n">
        <v>50</v>
      </c>
      <c r="BM314" s="215" t="n">
        <v>0</v>
      </c>
      <c r="BN314" s="215" t="n">
        <v>0</v>
      </c>
      <c r="BO314" s="215" t="n">
        <f aca="false">SUM(BH314:BI314)</f>
        <v>0</v>
      </c>
      <c r="BP314" s="213" t="n">
        <v>0</v>
      </c>
      <c r="BQ314" s="213" t="n">
        <v>0</v>
      </c>
      <c r="BR314" s="215" t="n">
        <v>0</v>
      </c>
    </row>
    <row r="315" customFormat="false" ht="13.8" hidden="false" customHeight="false" outlineLevel="0" collapsed="false">
      <c r="A315" s="190"/>
      <c r="B315" s="191" t="n">
        <v>43775</v>
      </c>
      <c r="C315" s="192" t="n">
        <v>73.1</v>
      </c>
      <c r="D315" s="219" t="n">
        <v>0.581</v>
      </c>
      <c r="E315" s="194" t="n">
        <v>64.3</v>
      </c>
      <c r="F315" s="195" t="n">
        <v>87</v>
      </c>
      <c r="G315" s="195" t="n">
        <v>64.6</v>
      </c>
      <c r="H315" s="196" t="n">
        <v>0</v>
      </c>
      <c r="I315" s="196" t="n">
        <v>0</v>
      </c>
      <c r="J315" s="196" t="n">
        <v>0</v>
      </c>
      <c r="K315" s="196" t="n">
        <v>0</v>
      </c>
      <c r="L315" s="197" t="n">
        <v>24</v>
      </c>
      <c r="M315" s="197" t="n">
        <v>0</v>
      </c>
      <c r="N315" s="197" t="n">
        <v>24</v>
      </c>
      <c r="O315" s="197" t="n">
        <v>0</v>
      </c>
      <c r="P315" s="197" t="n">
        <v>0</v>
      </c>
      <c r="Q315" s="197" t="n">
        <v>0</v>
      </c>
      <c r="R315" s="198" t="n">
        <v>3662</v>
      </c>
      <c r="S315" s="199" t="n">
        <v>3599</v>
      </c>
      <c r="T315" s="199" t="n">
        <v>0</v>
      </c>
      <c r="U315" s="200" t="n">
        <v>0</v>
      </c>
      <c r="V315" s="200" t="n">
        <v>0</v>
      </c>
      <c r="W315" s="195" t="n">
        <v>40</v>
      </c>
      <c r="X315" s="195" t="n">
        <v>0</v>
      </c>
      <c r="Y315" s="195" t="n">
        <v>40</v>
      </c>
      <c r="Z315" s="195" t="n">
        <v>0</v>
      </c>
      <c r="AA315" s="195" t="n">
        <v>60</v>
      </c>
      <c r="AB315" s="195" t="n">
        <v>0</v>
      </c>
      <c r="AC315" s="195" t="n">
        <f aca="false">(V315-U315)+AZ315</f>
        <v>5</v>
      </c>
      <c r="AD315" s="201" t="n">
        <f aca="false">U315-T315</f>
        <v>0</v>
      </c>
      <c r="AE315" s="195" t="n">
        <v>0</v>
      </c>
      <c r="AF315" s="202" t="str">
        <f aca="false">IF(AE315&gt;0, V315/(AE315*24),"no data")</f>
        <v>no data</v>
      </c>
      <c r="AG315" s="203" t="n">
        <f aca="false">IF(R315&gt;0,R315/24,"no data")</f>
        <v>152.583333333333</v>
      </c>
      <c r="AH315" s="202" t="str">
        <f aca="false">IF(U315&gt;0,(U315/R315),"no data")</f>
        <v>no data</v>
      </c>
      <c r="AI315" s="204" t="n">
        <f aca="false">(1440-((W315*X315)+(Y315*Z315)+(AA315*AB315))/(W315+Y315+AA315))/1440</f>
        <v>1</v>
      </c>
      <c r="AJ315" s="205" t="str">
        <f aca="false">IF(U315&gt;0,(1440-((X315*W315+AT315*AU315)+(Z315*Y315+AV315*AW315)+(AA315*AB315+AX315*AY315))/(W315+Y315+AA315))/1440,"no data")</f>
        <v>no data</v>
      </c>
      <c r="AK315" s="206" t="n">
        <v>0</v>
      </c>
      <c r="AL315" s="207" t="n">
        <v>0</v>
      </c>
      <c r="AM315" s="208" t="n">
        <f aca="false">AK315*AL315</f>
        <v>0</v>
      </c>
      <c r="AN315" s="208"/>
      <c r="AO315" s="208"/>
      <c r="AP315" s="208"/>
      <c r="AQ315" s="209" t="str">
        <f aca="false">IF(U315&gt;0,((((AK315*AL315)+(AN315*AO315))/(U315*1000))*1000000),"no data")</f>
        <v>no data</v>
      </c>
      <c r="AR315" s="210" t="n">
        <f aca="false">S315/24</f>
        <v>149.958333333333</v>
      </c>
      <c r="AS315" s="34"/>
      <c r="AT315" s="211" t="n">
        <v>0</v>
      </c>
      <c r="AU315" s="195" t="n">
        <v>0</v>
      </c>
      <c r="AV315" s="212" t="n">
        <v>0</v>
      </c>
      <c r="AW315" s="212" t="n">
        <v>0</v>
      </c>
      <c r="AX315" s="195" t="n">
        <v>0</v>
      </c>
      <c r="AY315" s="212" t="n">
        <v>0</v>
      </c>
      <c r="AZ315" s="195" t="n">
        <v>5</v>
      </c>
      <c r="BB315" s="195" t="n">
        <v>0</v>
      </c>
      <c r="BC315" s="195" t="n">
        <v>0</v>
      </c>
      <c r="BD315" s="195" t="n">
        <v>0</v>
      </c>
      <c r="BE315" s="213" t="n">
        <v>0</v>
      </c>
      <c r="BF315" s="214" t="str">
        <f aca="false">AQ315</f>
        <v>no data</v>
      </c>
      <c r="BG315" s="215" t="n">
        <f aca="false">BD315/24</f>
        <v>0</v>
      </c>
      <c r="BH315" s="216" t="n">
        <v>0</v>
      </c>
      <c r="BI315" s="217" t="n">
        <v>0</v>
      </c>
      <c r="BJ315" s="213" t="n">
        <v>0</v>
      </c>
      <c r="BK315" s="213" t="n">
        <v>0</v>
      </c>
      <c r="BL315" s="243" t="n">
        <v>50</v>
      </c>
      <c r="BM315" s="215" t="n">
        <v>0</v>
      </c>
      <c r="BN315" s="215" t="n">
        <v>0</v>
      </c>
      <c r="BO315" s="215" t="n">
        <f aca="false">SUM(BH315:BI315)</f>
        <v>0</v>
      </c>
      <c r="BP315" s="213" t="n">
        <v>0</v>
      </c>
      <c r="BQ315" s="213" t="n">
        <v>0</v>
      </c>
      <c r="BR315" s="215" t="n">
        <v>0</v>
      </c>
    </row>
    <row r="316" customFormat="false" ht="13.8" hidden="false" customHeight="false" outlineLevel="0" collapsed="false">
      <c r="A316" s="190"/>
      <c r="B316" s="191" t="n">
        <v>43776</v>
      </c>
      <c r="C316" s="192" t="n">
        <v>65.33</v>
      </c>
      <c r="D316" s="219" t="n">
        <v>0.6696</v>
      </c>
      <c r="E316" s="194" t="n">
        <v>61.5</v>
      </c>
      <c r="F316" s="195" t="n">
        <v>72</v>
      </c>
      <c r="G316" s="195" t="n">
        <v>59</v>
      </c>
      <c r="H316" s="196" t="n">
        <v>0</v>
      </c>
      <c r="I316" s="196" t="n">
        <v>0</v>
      </c>
      <c r="J316" s="196" t="n">
        <v>0</v>
      </c>
      <c r="K316" s="196" t="n">
        <v>0</v>
      </c>
      <c r="L316" s="197" t="n">
        <v>24</v>
      </c>
      <c r="M316" s="197" t="n">
        <v>0</v>
      </c>
      <c r="N316" s="197" t="n">
        <v>24</v>
      </c>
      <c r="O316" s="197" t="n">
        <v>0</v>
      </c>
      <c r="P316" s="197" t="n">
        <v>0</v>
      </c>
      <c r="Q316" s="197" t="n">
        <v>0</v>
      </c>
      <c r="R316" s="198" t="n">
        <v>3712</v>
      </c>
      <c r="S316" s="199" t="n">
        <v>3618</v>
      </c>
      <c r="T316" s="199" t="n">
        <v>0</v>
      </c>
      <c r="U316" s="200" t="n">
        <v>0</v>
      </c>
      <c r="V316" s="200" t="n">
        <v>0</v>
      </c>
      <c r="W316" s="195" t="n">
        <v>40</v>
      </c>
      <c r="X316" s="195" t="n">
        <v>0</v>
      </c>
      <c r="Y316" s="195" t="n">
        <v>40</v>
      </c>
      <c r="Z316" s="195" t="n">
        <v>0</v>
      </c>
      <c r="AA316" s="195" t="n">
        <v>60</v>
      </c>
      <c r="AB316" s="195" t="n">
        <v>0</v>
      </c>
      <c r="AC316" s="195" t="n">
        <f aca="false">(V316-U316)+AZ316</f>
        <v>4</v>
      </c>
      <c r="AD316" s="201" t="n">
        <f aca="false">U316-T316</f>
        <v>0</v>
      </c>
      <c r="AE316" s="195" t="n">
        <v>0</v>
      </c>
      <c r="AF316" s="202" t="str">
        <f aca="false">IF(AE316&gt;0, V316/(AE316*24),"no data")</f>
        <v>no data</v>
      </c>
      <c r="AG316" s="203" t="n">
        <f aca="false">IF(R316&gt;0,R316/24,"no data")</f>
        <v>154.666666666667</v>
      </c>
      <c r="AH316" s="202" t="str">
        <f aca="false">IF(U316&gt;0,(U316/R316),"no data")</f>
        <v>no data</v>
      </c>
      <c r="AI316" s="204" t="n">
        <f aca="false">(1440-((W316*X316)+(Y316*Z316)+(AA316*AB316))/(W316+Y316+AA316))/1440</f>
        <v>1</v>
      </c>
      <c r="AJ316" s="205" t="str">
        <f aca="false">IF(U316&gt;0,(1440-((X316*W316+AT316*AU316)+(Z316*Y316+AV316*AW316)+(AA316*AB316+AX316*AY316))/(W316+Y316+AA316))/1440,"no data")</f>
        <v>no data</v>
      </c>
      <c r="AK316" s="206" t="n">
        <v>0</v>
      </c>
      <c r="AL316" s="207" t="n">
        <v>0</v>
      </c>
      <c r="AM316" s="208" t="n">
        <f aca="false">AK316*AL316</f>
        <v>0</v>
      </c>
      <c r="AN316" s="208"/>
      <c r="AO316" s="208"/>
      <c r="AP316" s="208"/>
      <c r="AQ316" s="209" t="str">
        <f aca="false">IF(U316&gt;0,((((AK316*AL316)+(AN316*AO316))/(U316*1000))*1000000),"no data")</f>
        <v>no data</v>
      </c>
      <c r="AR316" s="210" t="n">
        <f aca="false">S316/24</f>
        <v>150.75</v>
      </c>
      <c r="AS316" s="34"/>
      <c r="AT316" s="220" t="n">
        <v>0</v>
      </c>
      <c r="AU316" s="195" t="n">
        <v>0</v>
      </c>
      <c r="AV316" s="212" t="n">
        <v>0</v>
      </c>
      <c r="AW316" s="212" t="n">
        <v>0</v>
      </c>
      <c r="AX316" s="195" t="n">
        <v>0</v>
      </c>
      <c r="AY316" s="212" t="n">
        <v>0</v>
      </c>
      <c r="AZ316" s="195" t="n">
        <v>4</v>
      </c>
      <c r="BB316" s="195" t="n">
        <v>0</v>
      </c>
      <c r="BC316" s="195" t="n">
        <v>0</v>
      </c>
      <c r="BD316" s="195" t="n">
        <v>0</v>
      </c>
      <c r="BE316" s="213" t="n">
        <v>0</v>
      </c>
      <c r="BF316" s="214" t="str">
        <f aca="false">AQ316</f>
        <v>no data</v>
      </c>
      <c r="BG316" s="215" t="n">
        <f aca="false">BD316/24</f>
        <v>0</v>
      </c>
      <c r="BH316" s="216" t="n">
        <v>0</v>
      </c>
      <c r="BI316" s="217" t="n">
        <v>0</v>
      </c>
      <c r="BJ316" s="213" t="n">
        <v>0</v>
      </c>
      <c r="BK316" s="213" t="n">
        <v>0</v>
      </c>
      <c r="BL316" s="243" t="n">
        <v>50</v>
      </c>
      <c r="BM316" s="215" t="n">
        <v>0</v>
      </c>
      <c r="BN316" s="215" t="n">
        <v>0</v>
      </c>
      <c r="BO316" s="215" t="n">
        <v>0</v>
      </c>
      <c r="BP316" s="213" t="n">
        <v>0</v>
      </c>
      <c r="BQ316" s="213" t="n">
        <v>0</v>
      </c>
      <c r="BR316" s="215" t="n">
        <v>0</v>
      </c>
    </row>
    <row r="317" customFormat="false" ht="13.8" hidden="false" customHeight="false" outlineLevel="0" collapsed="false">
      <c r="A317" s="190"/>
      <c r="B317" s="191" t="n">
        <v>43777</v>
      </c>
      <c r="C317" s="192" t="n">
        <v>64.3</v>
      </c>
      <c r="D317" s="219" t="n">
        <v>0.694</v>
      </c>
      <c r="E317" s="194" t="n">
        <v>60.9</v>
      </c>
      <c r="F317" s="195" t="n">
        <v>77.85</v>
      </c>
      <c r="G317" s="195" t="n">
        <v>55.86</v>
      </c>
      <c r="H317" s="196" t="n">
        <v>0</v>
      </c>
      <c r="I317" s="196" t="n">
        <v>0</v>
      </c>
      <c r="J317" s="196" t="n">
        <v>0</v>
      </c>
      <c r="K317" s="196" t="n">
        <v>0</v>
      </c>
      <c r="L317" s="197" t="n">
        <v>24</v>
      </c>
      <c r="M317" s="197" t="n">
        <v>0</v>
      </c>
      <c r="N317" s="197" t="n">
        <v>24</v>
      </c>
      <c r="O317" s="197" t="n">
        <v>0</v>
      </c>
      <c r="P317" s="197" t="n">
        <v>0</v>
      </c>
      <c r="Q317" s="197" t="n">
        <v>0</v>
      </c>
      <c r="R317" s="198" t="n">
        <v>3705</v>
      </c>
      <c r="S317" s="199" t="n">
        <v>3642</v>
      </c>
      <c r="T317" s="199" t="n">
        <v>0</v>
      </c>
      <c r="U317" s="200" t="n">
        <v>0</v>
      </c>
      <c r="V317" s="200" t="n">
        <v>0</v>
      </c>
      <c r="W317" s="195" t="n">
        <v>40</v>
      </c>
      <c r="X317" s="195" t="n">
        <v>0</v>
      </c>
      <c r="Y317" s="195" t="n">
        <v>40</v>
      </c>
      <c r="Z317" s="195" t="n">
        <v>0</v>
      </c>
      <c r="AA317" s="195" t="n">
        <v>60</v>
      </c>
      <c r="AB317" s="195" t="n">
        <v>0</v>
      </c>
      <c r="AC317" s="195" t="n">
        <f aca="false">(V317-U317)+AZ317</f>
        <v>5</v>
      </c>
      <c r="AD317" s="201" t="n">
        <f aca="false">U317-T317</f>
        <v>0</v>
      </c>
      <c r="AE317" s="195" t="n">
        <v>0</v>
      </c>
      <c r="AF317" s="202" t="str">
        <f aca="false">IF(AE317&gt;0, V317/(AE317*24),"no data")</f>
        <v>no data</v>
      </c>
      <c r="AG317" s="203" t="n">
        <f aca="false">IF(R317&gt;0,R317/24,"no data")</f>
        <v>154.375</v>
      </c>
      <c r="AH317" s="202" t="str">
        <f aca="false">IF(U317&gt;0,(U317/R317),"no data")</f>
        <v>no data</v>
      </c>
      <c r="AI317" s="204" t="n">
        <f aca="false">(1440-((W317*X317)+(Y317*Z317)+(AA317*AB317))/(W317+Y317+AA317))/1440</f>
        <v>1</v>
      </c>
      <c r="AJ317" s="205" t="str">
        <f aca="false">IF(U317&gt;0,(1440-((X317*W317+AT317*AU317)+(Z317*Y317+AV317*AW317)+(AA317*AB317+AX317*AY317))/(W317+Y317+AA317))/1440,"no data")</f>
        <v>no data</v>
      </c>
      <c r="AK317" s="206" t="n">
        <v>0</v>
      </c>
      <c r="AL317" s="207" t="n">
        <v>0</v>
      </c>
      <c r="AM317" s="208" t="n">
        <f aca="false">AK317*AL317</f>
        <v>0</v>
      </c>
      <c r="AN317" s="208"/>
      <c r="AO317" s="208"/>
      <c r="AP317" s="208"/>
      <c r="AQ317" s="209" t="str">
        <f aca="false">IF(U317&gt;0,((((AK317*AL317)+(AN317*AO317))/(U317*1000))*1000000),"no data")</f>
        <v>no data</v>
      </c>
      <c r="AR317" s="210" t="n">
        <f aca="false">S317/24</f>
        <v>151.75</v>
      </c>
      <c r="AS317" s="34"/>
      <c r="AT317" s="195" t="n">
        <v>0</v>
      </c>
      <c r="AU317" s="212" t="n">
        <v>0</v>
      </c>
      <c r="AV317" s="212" t="n">
        <v>0</v>
      </c>
      <c r="AW317" s="195" t="n">
        <v>0</v>
      </c>
      <c r="AX317" s="212" t="n">
        <v>0</v>
      </c>
      <c r="AY317" s="195" t="n">
        <v>0</v>
      </c>
      <c r="AZ317" s="195" t="n">
        <v>5</v>
      </c>
      <c r="BB317" s="213" t="n">
        <v>0</v>
      </c>
      <c r="BC317" s="213" t="n">
        <v>0</v>
      </c>
      <c r="BD317" s="221" t="n">
        <v>0</v>
      </c>
      <c r="BE317" s="221" t="n">
        <v>0</v>
      </c>
      <c r="BF317" s="214" t="str">
        <f aca="false">AQ317</f>
        <v>no data</v>
      </c>
      <c r="BG317" s="215" t="n">
        <f aca="false">BD317/24</f>
        <v>0</v>
      </c>
      <c r="BH317" s="216" t="n">
        <v>0</v>
      </c>
      <c r="BI317" s="217" t="n">
        <v>0</v>
      </c>
      <c r="BJ317" s="213" t="n">
        <v>0</v>
      </c>
      <c r="BK317" s="213" t="n">
        <v>0</v>
      </c>
      <c r="BL317" s="243" t="n">
        <v>50</v>
      </c>
      <c r="BM317" s="215" t="n">
        <v>0</v>
      </c>
      <c r="BN317" s="215" t="n">
        <v>0</v>
      </c>
      <c r="BO317" s="215" t="n">
        <f aca="false">SUM(BH317:BI317)</f>
        <v>0</v>
      </c>
      <c r="BP317" s="213" t="n">
        <v>0</v>
      </c>
      <c r="BQ317" s="213" t="n">
        <v>0</v>
      </c>
      <c r="BR317" s="215" t="n">
        <v>0</v>
      </c>
    </row>
    <row r="318" customFormat="false" ht="13.8" hidden="false" customHeight="false" outlineLevel="0" collapsed="false">
      <c r="A318" s="190"/>
      <c r="B318" s="191" t="n">
        <v>43778</v>
      </c>
      <c r="C318" s="192" t="n">
        <v>67.2</v>
      </c>
      <c r="D318" s="219" t="n">
        <v>0.617</v>
      </c>
      <c r="E318" s="194" t="n">
        <v>60.4</v>
      </c>
      <c r="F318" s="195" t="n">
        <v>86</v>
      </c>
      <c r="G318" s="195" t="n">
        <v>57</v>
      </c>
      <c r="H318" s="196" t="n">
        <v>0</v>
      </c>
      <c r="I318" s="196" t="n">
        <v>0</v>
      </c>
      <c r="J318" s="196" t="n">
        <v>0</v>
      </c>
      <c r="K318" s="196" t="n">
        <v>0</v>
      </c>
      <c r="L318" s="197" t="n">
        <v>24</v>
      </c>
      <c r="M318" s="197" t="n">
        <v>0</v>
      </c>
      <c r="N318" s="197" t="n">
        <v>24</v>
      </c>
      <c r="O318" s="197" t="n">
        <v>0</v>
      </c>
      <c r="P318" s="197" t="n">
        <v>0</v>
      </c>
      <c r="Q318" s="197" t="n">
        <v>0</v>
      </c>
      <c r="R318" s="198" t="n">
        <v>3691</v>
      </c>
      <c r="S318" s="199" t="n">
        <v>3644</v>
      </c>
      <c r="T318" s="199" t="n">
        <v>0</v>
      </c>
      <c r="U318" s="200" t="n">
        <v>0</v>
      </c>
      <c r="V318" s="200" t="n">
        <v>0</v>
      </c>
      <c r="W318" s="195" t="n">
        <v>42</v>
      </c>
      <c r="X318" s="195" t="n">
        <v>0</v>
      </c>
      <c r="Y318" s="195" t="n">
        <v>42</v>
      </c>
      <c r="Z318" s="195" t="n">
        <v>0</v>
      </c>
      <c r="AA318" s="195" t="n">
        <v>60</v>
      </c>
      <c r="AB318" s="195" t="n">
        <v>0</v>
      </c>
      <c r="AC318" s="195" t="n">
        <v>4</v>
      </c>
      <c r="AD318" s="201" t="n">
        <f aca="false">U318-T318</f>
        <v>0</v>
      </c>
      <c r="AE318" s="195" t="n">
        <v>0</v>
      </c>
      <c r="AF318" s="202" t="str">
        <f aca="false">IF(AE318&gt;0, V318/(AE318*24),"no data")</f>
        <v>no data</v>
      </c>
      <c r="AG318" s="203" t="n">
        <f aca="false">IF(R318&gt;0,R318/24,"no data")</f>
        <v>153.791666666667</v>
      </c>
      <c r="AH318" s="202" t="str">
        <f aca="false">IF(U318&gt;0,(U318/R318),"no data")</f>
        <v>no data</v>
      </c>
      <c r="AI318" s="204" t="n">
        <f aca="false">(1440-((W318*X318)+(Y318*Z318)+(AA318*AB318))/(W318+Y318+AA318))/1440</f>
        <v>1</v>
      </c>
      <c r="AJ318" s="205" t="str">
        <f aca="false">IF(U318&gt;0,(1440-((X318*W318+AT318*AU318)+(Z318*Y318+AV318*AW318)+(AA318*AB318+AX318*AY318))/(W318+Y318+AA318))/1440,"no data")</f>
        <v>no data</v>
      </c>
      <c r="AK318" s="206" t="n">
        <v>0</v>
      </c>
      <c r="AL318" s="207" t="n">
        <v>0</v>
      </c>
      <c r="AM318" s="208" t="n">
        <f aca="false">AK318*AL318</f>
        <v>0</v>
      </c>
      <c r="AN318" s="208"/>
      <c r="AO318" s="208"/>
      <c r="AP318" s="208"/>
      <c r="AQ318" s="209" t="str">
        <f aca="false">IF(U318&gt;0,((((AK318*AL318)+(AN318*AO318))/(U318*1000))*1000000),"no data")</f>
        <v>no data</v>
      </c>
      <c r="AR318" s="210" t="n">
        <f aca="false">S318/24</f>
        <v>151.833333333333</v>
      </c>
      <c r="AS318" s="34"/>
      <c r="AT318" s="195" t="n">
        <v>0</v>
      </c>
      <c r="AU318" s="212" t="n">
        <v>0</v>
      </c>
      <c r="AV318" s="212" t="n">
        <v>0</v>
      </c>
      <c r="AW318" s="195" t="n">
        <v>0</v>
      </c>
      <c r="AX318" s="212" t="n">
        <v>0</v>
      </c>
      <c r="AY318" s="195" t="n">
        <v>0</v>
      </c>
      <c r="AZ318" s="195" t="n">
        <v>4</v>
      </c>
      <c r="BB318" s="213" t="n">
        <v>0</v>
      </c>
      <c r="BC318" s="213" t="n">
        <v>0</v>
      </c>
      <c r="BD318" s="221" t="n">
        <v>0</v>
      </c>
      <c r="BE318" s="221" t="n">
        <v>0</v>
      </c>
      <c r="BF318" s="214" t="str">
        <f aca="false">AQ318</f>
        <v>no data</v>
      </c>
      <c r="BG318" s="215" t="n">
        <f aca="false">BD318/24</f>
        <v>0</v>
      </c>
      <c r="BH318" s="216" t="n">
        <v>0</v>
      </c>
      <c r="BI318" s="217" t="n">
        <v>0</v>
      </c>
      <c r="BJ318" s="213" t="n">
        <v>0</v>
      </c>
      <c r="BK318" s="213" t="n">
        <v>0</v>
      </c>
      <c r="BL318" s="243" t="n">
        <v>50</v>
      </c>
      <c r="BM318" s="215" t="n">
        <v>0</v>
      </c>
      <c r="BN318" s="215" t="n">
        <v>0</v>
      </c>
      <c r="BO318" s="215" t="n">
        <f aca="false">SUM(BH318:BI318)</f>
        <v>0</v>
      </c>
      <c r="BP318" s="213" t="n">
        <v>0</v>
      </c>
      <c r="BQ318" s="213" t="n">
        <v>0</v>
      </c>
      <c r="BR318" s="215" t="n">
        <v>0</v>
      </c>
    </row>
    <row r="319" customFormat="false" ht="13.8" hidden="false" customHeight="false" outlineLevel="0" collapsed="false">
      <c r="A319" s="190"/>
      <c r="B319" s="191" t="n">
        <v>43779</v>
      </c>
      <c r="C319" s="192" t="n">
        <v>68.4</v>
      </c>
      <c r="D319" s="219" t="n">
        <v>0.565</v>
      </c>
      <c r="E319" s="194" t="n">
        <v>59.7</v>
      </c>
      <c r="F319" s="195" t="n">
        <v>86</v>
      </c>
      <c r="G319" s="195" t="n">
        <v>56</v>
      </c>
      <c r="H319" s="195" t="n">
        <v>0</v>
      </c>
      <c r="I319" s="195" t="n">
        <v>0</v>
      </c>
      <c r="J319" s="195" t="n">
        <v>0</v>
      </c>
      <c r="K319" s="195" t="n">
        <v>0</v>
      </c>
      <c r="L319" s="197" t="n">
        <v>24</v>
      </c>
      <c r="M319" s="197" t="n">
        <v>0</v>
      </c>
      <c r="N319" s="197" t="n">
        <v>24</v>
      </c>
      <c r="O319" s="197" t="n">
        <v>0</v>
      </c>
      <c r="P319" s="197" t="n">
        <v>0</v>
      </c>
      <c r="Q319" s="197" t="n">
        <v>0</v>
      </c>
      <c r="R319" s="198" t="n">
        <v>3680</v>
      </c>
      <c r="S319" s="199" t="n">
        <v>3642</v>
      </c>
      <c r="T319" s="199" t="n">
        <v>0</v>
      </c>
      <c r="U319" s="200" t="n">
        <v>0</v>
      </c>
      <c r="V319" s="200" t="n">
        <v>0</v>
      </c>
      <c r="W319" s="195" t="n">
        <v>42</v>
      </c>
      <c r="X319" s="195" t="n">
        <v>0</v>
      </c>
      <c r="Y319" s="195" t="n">
        <v>42</v>
      </c>
      <c r="Z319" s="195" t="n">
        <v>0</v>
      </c>
      <c r="AA319" s="195" t="n">
        <v>60</v>
      </c>
      <c r="AB319" s="195" t="n">
        <v>0</v>
      </c>
      <c r="AC319" s="195" t="n">
        <v>4</v>
      </c>
      <c r="AD319" s="201" t="n">
        <f aca="false">U319-T319</f>
        <v>0</v>
      </c>
      <c r="AE319" s="195" t="n">
        <v>0</v>
      </c>
      <c r="AF319" s="202" t="str">
        <f aca="false">IF(AE319&gt;0, V319/(AE319*24),"no data")</f>
        <v>no data</v>
      </c>
      <c r="AG319" s="203" t="n">
        <f aca="false">IF(R319&gt;0,R319/24,"no data")</f>
        <v>153.333333333333</v>
      </c>
      <c r="AH319" s="202" t="str">
        <f aca="false">IF(U319&gt;0,(U319/R319),"no data")</f>
        <v>no data</v>
      </c>
      <c r="AI319" s="204" t="n">
        <f aca="false">(1440-((W319*X319)+(Y319*Z319)+(AA319*AB319))/(W319+Y319+AA319))/1440</f>
        <v>1</v>
      </c>
      <c r="AJ319" s="205" t="str">
        <f aca="false">IF(U319&gt;0,(1440-((X319*W319+AT319*AU319)+(Z319*Y319+AV319*AW319)+(AA319*AB319+AX319*AY319))/(W319+Y319+AA319))/1440,"no data")</f>
        <v>no data</v>
      </c>
      <c r="AK319" s="206" t="n">
        <v>0</v>
      </c>
      <c r="AL319" s="207" t="n">
        <v>0</v>
      </c>
      <c r="AM319" s="208" t="n">
        <f aca="false">AK319*AL319</f>
        <v>0</v>
      </c>
      <c r="AN319" s="208"/>
      <c r="AO319" s="208"/>
      <c r="AP319" s="208"/>
      <c r="AQ319" s="209" t="str">
        <f aca="false">IF(U319&gt;0,((((AK319*AL319)+(AN319*AO319))/(U319*1000))*1000000),"no data")</f>
        <v>no data</v>
      </c>
      <c r="AR319" s="210" t="n">
        <f aca="false">S319/24</f>
        <v>151.75</v>
      </c>
      <c r="AS319" s="34"/>
      <c r="AT319" s="195" t="n">
        <v>0</v>
      </c>
      <c r="AU319" s="195" t="n">
        <v>0</v>
      </c>
      <c r="AV319" s="195" t="n">
        <v>0</v>
      </c>
      <c r="AW319" s="195" t="n">
        <v>0</v>
      </c>
      <c r="AX319" s="195" t="n">
        <v>0</v>
      </c>
      <c r="AY319" s="195" t="n">
        <v>0</v>
      </c>
      <c r="AZ319" s="195" t="n">
        <v>4</v>
      </c>
      <c r="BB319" s="213" t="n">
        <v>0</v>
      </c>
      <c r="BC319" s="213" t="n">
        <v>0</v>
      </c>
      <c r="BD319" s="221" t="n">
        <v>0</v>
      </c>
      <c r="BE319" s="221" t="n">
        <f aca="false">BC319-BB319</f>
        <v>0</v>
      </c>
      <c r="BF319" s="215" t="str">
        <f aca="false">AQ319</f>
        <v>no data</v>
      </c>
      <c r="BG319" s="215" t="n">
        <f aca="false">BD319/24</f>
        <v>0</v>
      </c>
      <c r="BH319" s="216" t="n">
        <v>0</v>
      </c>
      <c r="BI319" s="217" t="n">
        <v>0</v>
      </c>
      <c r="BJ319" s="213" t="n">
        <v>0</v>
      </c>
      <c r="BK319" s="213" t="n">
        <v>0</v>
      </c>
      <c r="BL319" s="243" t="n">
        <v>50</v>
      </c>
      <c r="BM319" s="215" t="n">
        <v>0</v>
      </c>
      <c r="BN319" s="215" t="n">
        <v>0</v>
      </c>
      <c r="BO319" s="215" t="n">
        <f aca="false">SUM(BH319:BI319)</f>
        <v>0</v>
      </c>
      <c r="BP319" s="213" t="n">
        <v>0</v>
      </c>
      <c r="BQ319" s="213" t="n">
        <v>0</v>
      </c>
      <c r="BR319" s="215" t="n">
        <v>0</v>
      </c>
    </row>
    <row r="320" customFormat="false" ht="13.8" hidden="false" customHeight="false" outlineLevel="0" collapsed="false">
      <c r="A320" s="190"/>
      <c r="B320" s="191" t="n">
        <v>43780</v>
      </c>
      <c r="C320" s="192" t="n">
        <v>68.6</v>
      </c>
      <c r="D320" s="219" t="n">
        <v>0.586</v>
      </c>
      <c r="E320" s="194" t="n">
        <v>60.3</v>
      </c>
      <c r="F320" s="195" t="n">
        <v>78</v>
      </c>
      <c r="G320" s="195" t="n">
        <v>59</v>
      </c>
      <c r="H320" s="195" t="n">
        <v>0</v>
      </c>
      <c r="I320" s="195" t="n">
        <v>0</v>
      </c>
      <c r="J320" s="195" t="n">
        <v>0</v>
      </c>
      <c r="K320" s="195" t="n">
        <v>0</v>
      </c>
      <c r="L320" s="197" t="n">
        <v>24</v>
      </c>
      <c r="M320" s="197" t="n">
        <v>0</v>
      </c>
      <c r="N320" s="197" t="n">
        <v>24</v>
      </c>
      <c r="O320" s="197" t="n">
        <v>0</v>
      </c>
      <c r="P320" s="197" t="n">
        <v>0</v>
      </c>
      <c r="Q320" s="197" t="n">
        <v>0</v>
      </c>
      <c r="R320" s="198" t="n">
        <v>3689</v>
      </c>
      <c r="S320" s="199" t="n">
        <v>3642</v>
      </c>
      <c r="T320" s="199" t="n">
        <v>0</v>
      </c>
      <c r="U320" s="200" t="n">
        <v>0</v>
      </c>
      <c r="V320" s="200" t="n">
        <v>0</v>
      </c>
      <c r="W320" s="195" t="n">
        <v>42</v>
      </c>
      <c r="X320" s="195" t="n">
        <v>0</v>
      </c>
      <c r="Y320" s="195" t="n">
        <v>42</v>
      </c>
      <c r="Z320" s="195" t="n">
        <v>0</v>
      </c>
      <c r="AA320" s="195" t="n">
        <v>60</v>
      </c>
      <c r="AB320" s="195" t="n">
        <v>0</v>
      </c>
      <c r="AC320" s="195" t="n">
        <v>8</v>
      </c>
      <c r="AD320" s="201" t="n">
        <f aca="false">U320-T320</f>
        <v>0</v>
      </c>
      <c r="AE320" s="195" t="n">
        <v>0</v>
      </c>
      <c r="AF320" s="202" t="str">
        <f aca="false">IF(AE320&gt;0, V320/(AE320*24),"no data")</f>
        <v>no data</v>
      </c>
      <c r="AG320" s="203" t="n">
        <f aca="false">IF(R320&gt;0,R320/24,"no data")</f>
        <v>153.708333333333</v>
      </c>
      <c r="AH320" s="202" t="str">
        <f aca="false">IF(U320&gt;0,(U320/R320),"no data")</f>
        <v>no data</v>
      </c>
      <c r="AI320" s="204" t="n">
        <f aca="false">(1440-((W320*X320)+(Y320*Z320)+(AA320*AB320))/(W320+Y320+AA320))/1440</f>
        <v>1</v>
      </c>
      <c r="AJ320" s="205" t="str">
        <f aca="false">IF(U320&gt;0,(1440-((X320*W320+AT320*AU320)+(Z320*Y320+AV320*AW320)+(AA320*AB320+AX320*AY320))/(W320+Y320+AA320))/1440,"no data")</f>
        <v>no data</v>
      </c>
      <c r="AK320" s="206" t="n">
        <v>0.697</v>
      </c>
      <c r="AL320" s="207" t="n">
        <v>992</v>
      </c>
      <c r="AM320" s="208" t="n">
        <f aca="false">AK320*AL320</f>
        <v>691.424</v>
      </c>
      <c r="AN320" s="208"/>
      <c r="AO320" s="208"/>
      <c r="AP320" s="208"/>
      <c r="AQ320" s="209" t="str">
        <f aca="false">IF(U320&gt;0,((((AK320*AL320)+(AN320*AO320))/(U320*1000))*1000000),"no data")</f>
        <v>no data</v>
      </c>
      <c r="AR320" s="210" t="n">
        <f aca="false">S320/24</f>
        <v>151.75</v>
      </c>
      <c r="AS320" s="34"/>
      <c r="AT320" s="195" t="n">
        <v>0</v>
      </c>
      <c r="AU320" s="195" t="n">
        <v>0</v>
      </c>
      <c r="AV320" s="195" t="n">
        <v>0</v>
      </c>
      <c r="AW320" s="195" t="n">
        <v>0</v>
      </c>
      <c r="AX320" s="195" t="n">
        <v>0</v>
      </c>
      <c r="AY320" s="195" t="n">
        <v>0</v>
      </c>
      <c r="AZ320" s="195" t="n">
        <v>8</v>
      </c>
      <c r="BB320" s="213" t="n">
        <v>0</v>
      </c>
      <c r="BC320" s="213" t="n">
        <v>0</v>
      </c>
      <c r="BD320" s="213" t="n">
        <v>0</v>
      </c>
      <c r="BE320" s="221" t="n">
        <f aca="false">BC320-BB320</f>
        <v>0</v>
      </c>
      <c r="BF320" s="215" t="str">
        <f aca="false">AQ320</f>
        <v>no data</v>
      </c>
      <c r="BG320" s="215" t="n">
        <f aca="false">BD320/24</f>
        <v>0</v>
      </c>
      <c r="BH320" s="216" t="n">
        <v>0</v>
      </c>
      <c r="BI320" s="217" t="n">
        <v>0</v>
      </c>
      <c r="BJ320" s="213" t="n">
        <v>0</v>
      </c>
      <c r="BK320" s="213" t="n">
        <v>0</v>
      </c>
      <c r="BL320" s="243" t="n">
        <v>50</v>
      </c>
      <c r="BM320" s="215" t="n">
        <v>0</v>
      </c>
      <c r="BN320" s="215" t="n">
        <v>0</v>
      </c>
      <c r="BO320" s="215" t="n">
        <f aca="false">SUM(BH320:BI320)</f>
        <v>0</v>
      </c>
      <c r="BP320" s="213" t="n">
        <v>0</v>
      </c>
      <c r="BQ320" s="213" t="n">
        <v>0</v>
      </c>
      <c r="BR320" s="215" t="n">
        <v>0</v>
      </c>
    </row>
    <row r="321" customFormat="false" ht="14.95" hidden="false" customHeight="true" outlineLevel="0" collapsed="false">
      <c r="A321" s="189" t="s">
        <v>130</v>
      </c>
      <c r="B321" s="55" t="n">
        <v>43781</v>
      </c>
      <c r="C321" s="56" t="n">
        <v>68.8</v>
      </c>
      <c r="D321" s="57" t="n">
        <v>0.605</v>
      </c>
      <c r="E321" s="58" t="n">
        <v>61.3</v>
      </c>
      <c r="F321" s="59" t="n">
        <v>87</v>
      </c>
      <c r="G321" s="59" t="n">
        <v>59</v>
      </c>
      <c r="H321" s="59" t="n">
        <v>0</v>
      </c>
      <c r="I321" s="59" t="n">
        <v>0</v>
      </c>
      <c r="J321" s="59" t="n">
        <v>0</v>
      </c>
      <c r="K321" s="59" t="n">
        <v>0</v>
      </c>
      <c r="L321" s="162" t="n">
        <v>24</v>
      </c>
      <c r="M321" s="162" t="n">
        <v>0</v>
      </c>
      <c r="N321" s="162" t="n">
        <v>24</v>
      </c>
      <c r="O321" s="162" t="n">
        <v>0</v>
      </c>
      <c r="P321" s="162" t="n">
        <v>0</v>
      </c>
      <c r="Q321" s="162" t="n">
        <v>0</v>
      </c>
      <c r="R321" s="137" t="n">
        <v>3687</v>
      </c>
      <c r="S321" s="62" t="n">
        <v>3643</v>
      </c>
      <c r="T321" s="62" t="n">
        <v>0</v>
      </c>
      <c r="U321" s="63" t="n">
        <v>0</v>
      </c>
      <c r="V321" s="63" t="n">
        <v>0</v>
      </c>
      <c r="W321" s="59" t="n">
        <v>42</v>
      </c>
      <c r="X321" s="59" t="n">
        <v>0</v>
      </c>
      <c r="Y321" s="59" t="n">
        <v>42</v>
      </c>
      <c r="Z321" s="59" t="n">
        <v>0</v>
      </c>
      <c r="AA321" s="59" t="n">
        <v>60</v>
      </c>
      <c r="AB321" s="59" t="n">
        <v>0</v>
      </c>
      <c r="AC321" s="59" t="n">
        <f aca="false">(V321-U321)+AZ321</f>
        <v>7</v>
      </c>
      <c r="AD321" s="65" t="n">
        <f aca="false">U321-T321</f>
        <v>0</v>
      </c>
      <c r="AE321" s="59" t="n">
        <v>0</v>
      </c>
      <c r="AF321" s="66" t="str">
        <f aca="false">IF(AE321&gt;0, V321/(AE321*24),"no data")</f>
        <v>no data</v>
      </c>
      <c r="AG321" s="67" t="n">
        <f aca="false">IF(R321&gt;0,R321/24,"no data")</f>
        <v>153.625</v>
      </c>
      <c r="AH321" s="66" t="str">
        <f aca="false">IF(U321&gt;0,(U321/R321),"no data")</f>
        <v>no data</v>
      </c>
      <c r="AI321" s="68" t="n">
        <f aca="false">(1440-((W321*X321)+(Y321*Z321)+(AA321*AB321))/(W321+Y321+AA321))/1440</f>
        <v>1</v>
      </c>
      <c r="AJ321" s="69" t="str">
        <f aca="false">IF(U321&gt;0,(1440-((X321*W321+AT321*AU321)+(Z321*Y321+AV321*AW321)+(AA321*AB321+AX321*AY321))/(W321+Y321+AA321))/1440,"no data")</f>
        <v>no data</v>
      </c>
      <c r="AK321" s="91" t="n">
        <v>0</v>
      </c>
      <c r="AL321" s="166" t="n">
        <v>0</v>
      </c>
      <c r="AM321" s="73" t="n">
        <f aca="false">AK321*AL321</f>
        <v>0</v>
      </c>
      <c r="AN321" s="73"/>
      <c r="AO321" s="73"/>
      <c r="AP321" s="73"/>
      <c r="AQ321" s="209" t="str">
        <f aca="false">IF(U321&gt;0,((((AK321*AL321)+(AN321*AO321))/(U321*1000))*1000000),"no data")</f>
        <v>no data</v>
      </c>
      <c r="AR321" s="75" t="n">
        <f aca="false">S321/24</f>
        <v>151.791666666667</v>
      </c>
      <c r="AS321" s="34"/>
      <c r="AT321" s="59" t="n">
        <v>0</v>
      </c>
      <c r="AU321" s="59" t="n">
        <v>0</v>
      </c>
      <c r="AV321" s="59" t="n">
        <v>0</v>
      </c>
      <c r="AW321" s="59" t="n">
        <v>0</v>
      </c>
      <c r="AX321" s="59" t="n">
        <v>0</v>
      </c>
      <c r="AY321" s="59" t="n">
        <v>0</v>
      </c>
      <c r="AZ321" s="59" t="n">
        <v>7</v>
      </c>
      <c r="BB321" s="77" t="n">
        <v>0</v>
      </c>
      <c r="BC321" s="77" t="n">
        <v>0</v>
      </c>
      <c r="BD321" s="77" t="n">
        <v>0</v>
      </c>
      <c r="BE321" s="77" t="n">
        <f aca="false">BC321-BB321</f>
        <v>0</v>
      </c>
      <c r="BF321" s="78" t="str">
        <f aca="false">AQ321</f>
        <v>no data</v>
      </c>
      <c r="BG321" s="78" t="n">
        <f aca="false">BD321/24</f>
        <v>0</v>
      </c>
      <c r="BH321" s="140" t="n">
        <v>0</v>
      </c>
      <c r="BI321" s="100" t="n">
        <v>0</v>
      </c>
      <c r="BJ321" s="77" t="n">
        <v>0</v>
      </c>
      <c r="BK321" s="77" t="n">
        <v>0</v>
      </c>
      <c r="BL321" s="142" t="n">
        <v>50</v>
      </c>
      <c r="BM321" s="78" t="n">
        <v>0</v>
      </c>
      <c r="BN321" s="78" t="n">
        <v>0</v>
      </c>
      <c r="BO321" s="78" t="n">
        <f aca="false">SUM(BH321:BI321)</f>
        <v>0</v>
      </c>
      <c r="BP321" s="77" t="n">
        <v>0</v>
      </c>
      <c r="BQ321" s="77" t="n">
        <v>0</v>
      </c>
      <c r="BR321" s="78" t="n">
        <v>0</v>
      </c>
    </row>
    <row r="322" customFormat="false" ht="13.8" hidden="false" customHeight="false" outlineLevel="0" collapsed="false">
      <c r="A322" s="189"/>
      <c r="B322" s="55" t="n">
        <v>43782</v>
      </c>
      <c r="C322" s="56" t="n">
        <v>66.4</v>
      </c>
      <c r="D322" s="57" t="n">
        <v>0.719</v>
      </c>
      <c r="E322" s="58" t="n">
        <v>64.1</v>
      </c>
      <c r="F322" s="59" t="n">
        <v>71</v>
      </c>
      <c r="G322" s="59" t="n">
        <v>63</v>
      </c>
      <c r="H322" s="59" t="n">
        <v>0</v>
      </c>
      <c r="I322" s="59" t="n">
        <v>0</v>
      </c>
      <c r="J322" s="59" t="n">
        <v>0</v>
      </c>
      <c r="K322" s="59" t="n">
        <v>0</v>
      </c>
      <c r="L322" s="162" t="n">
        <v>24</v>
      </c>
      <c r="M322" s="162" t="n">
        <v>0</v>
      </c>
      <c r="N322" s="162" t="n">
        <v>24</v>
      </c>
      <c r="O322" s="162" t="n">
        <v>0</v>
      </c>
      <c r="P322" s="162" t="n">
        <v>0</v>
      </c>
      <c r="Q322" s="162" t="n">
        <v>0</v>
      </c>
      <c r="R322" s="137" t="n">
        <v>3713</v>
      </c>
      <c r="S322" s="62" t="n">
        <v>3662</v>
      </c>
      <c r="T322" s="62" t="n">
        <v>0</v>
      </c>
      <c r="U322" s="63" t="n">
        <v>0</v>
      </c>
      <c r="V322" s="63" t="n">
        <v>0</v>
      </c>
      <c r="W322" s="59" t="n">
        <v>42</v>
      </c>
      <c r="X322" s="59" t="n">
        <v>0</v>
      </c>
      <c r="Y322" s="59" t="n">
        <v>42</v>
      </c>
      <c r="Z322" s="59" t="n">
        <v>0</v>
      </c>
      <c r="AA322" s="59" t="n">
        <v>60</v>
      </c>
      <c r="AB322" s="59" t="n">
        <v>0</v>
      </c>
      <c r="AC322" s="59" t="n">
        <f aca="false">(V322-U322)+AZ322</f>
        <v>5</v>
      </c>
      <c r="AD322" s="65" t="n">
        <f aca="false">U322-T322</f>
        <v>0</v>
      </c>
      <c r="AE322" s="59" t="n">
        <v>0</v>
      </c>
      <c r="AF322" s="66" t="str">
        <f aca="false">IF(AE322&gt;0, V322/(AE322*24),"no data")</f>
        <v>no data</v>
      </c>
      <c r="AG322" s="67" t="n">
        <f aca="false">IF(R322&gt;0,R322/24,"no data")</f>
        <v>154.708333333333</v>
      </c>
      <c r="AH322" s="66" t="str">
        <f aca="false">IF(U322&gt;0,(U322/R322),"no data")</f>
        <v>no data</v>
      </c>
      <c r="AI322" s="68" t="n">
        <f aca="false">(1440-((W322*X322)+(Y322*Z322)+(AA322*AB322))/(W322+Y322+AA322))/1440</f>
        <v>1</v>
      </c>
      <c r="AJ322" s="69" t="str">
        <f aca="false">IF(U322&gt;0,(1440-((X322*W322+AT322*AU322)+(Z322*Y322+AV322*AW322)+(AA322*AB322+AX322*AY322))/(W322+Y322+AA322))/1440,"no data")</f>
        <v>no data</v>
      </c>
      <c r="AK322" s="91" t="n">
        <v>0</v>
      </c>
      <c r="AL322" s="166" t="n">
        <v>0</v>
      </c>
      <c r="AM322" s="73" t="n">
        <f aca="false">AK322*AL322</f>
        <v>0</v>
      </c>
      <c r="AN322" s="73"/>
      <c r="AO322" s="73"/>
      <c r="AP322" s="73"/>
      <c r="AQ322" s="209" t="str">
        <f aca="false">IF(U322&gt;0,((((AK322*AL322)+(AN322*AO322))/(U322*1000))*1000000),"no data")</f>
        <v>no data</v>
      </c>
      <c r="AR322" s="75" t="n">
        <f aca="false">S322/24</f>
        <v>152.583333333333</v>
      </c>
      <c r="AS322" s="34"/>
      <c r="AT322" s="59" t="n">
        <v>0</v>
      </c>
      <c r="AU322" s="59" t="n">
        <v>0</v>
      </c>
      <c r="AV322" s="59" t="n">
        <v>0</v>
      </c>
      <c r="AW322" s="59" t="n">
        <v>0</v>
      </c>
      <c r="AX322" s="59" t="n">
        <v>0</v>
      </c>
      <c r="AY322" s="59" t="n">
        <v>0</v>
      </c>
      <c r="AZ322" s="59" t="n">
        <v>5</v>
      </c>
      <c r="BB322" s="77" t="n">
        <v>0</v>
      </c>
      <c r="BC322" s="77" t="n">
        <v>0</v>
      </c>
      <c r="BD322" s="77" t="n">
        <v>0</v>
      </c>
      <c r="BE322" s="77" t="n">
        <f aca="false">BC322-BB322</f>
        <v>0</v>
      </c>
      <c r="BF322" s="78" t="str">
        <f aca="false">AQ322</f>
        <v>no data</v>
      </c>
      <c r="BG322" s="78" t="n">
        <f aca="false">BD322/24</f>
        <v>0</v>
      </c>
      <c r="BH322" s="140" t="n">
        <v>0</v>
      </c>
      <c r="BI322" s="100" t="n">
        <v>0</v>
      </c>
      <c r="BJ322" s="77" t="n">
        <v>0</v>
      </c>
      <c r="BK322" s="77" t="n">
        <v>0</v>
      </c>
      <c r="BL322" s="142" t="n">
        <v>50</v>
      </c>
      <c r="BM322" s="78" t="n">
        <v>0</v>
      </c>
      <c r="BN322" s="78" t="n">
        <v>0</v>
      </c>
      <c r="BO322" s="78" t="n">
        <v>0</v>
      </c>
      <c r="BP322" s="77" t="n">
        <v>0</v>
      </c>
      <c r="BQ322" s="77" t="n">
        <v>0</v>
      </c>
      <c r="BR322" s="78" t="n">
        <v>0</v>
      </c>
    </row>
    <row r="323" customFormat="false" ht="13.8" hidden="false" customHeight="false" outlineLevel="0" collapsed="false">
      <c r="A323" s="189"/>
      <c r="B323" s="55" t="n">
        <v>43783</v>
      </c>
      <c r="C323" s="56" t="n">
        <v>65.5</v>
      </c>
      <c r="D323" s="57" t="n">
        <v>0.768</v>
      </c>
      <c r="E323" s="58" t="n">
        <v>65.2</v>
      </c>
      <c r="F323" s="59" t="n">
        <v>76</v>
      </c>
      <c r="G323" s="59" t="n">
        <v>60</v>
      </c>
      <c r="H323" s="59" t="n">
        <v>0</v>
      </c>
      <c r="I323" s="59" t="n">
        <v>0</v>
      </c>
      <c r="J323" s="59" t="n">
        <v>0</v>
      </c>
      <c r="K323" s="59" t="n">
        <v>0</v>
      </c>
      <c r="L323" s="61" t="n">
        <v>24</v>
      </c>
      <c r="M323" s="61" t="n">
        <v>0</v>
      </c>
      <c r="N323" s="61" t="n">
        <v>24</v>
      </c>
      <c r="O323" s="61" t="n">
        <v>0</v>
      </c>
      <c r="P323" s="61" t="n">
        <v>0</v>
      </c>
      <c r="Q323" s="61" t="n">
        <v>0</v>
      </c>
      <c r="R323" s="137" t="n">
        <v>3709</v>
      </c>
      <c r="S323" s="62" t="n">
        <v>3689</v>
      </c>
      <c r="T323" s="62" t="n">
        <v>0</v>
      </c>
      <c r="U323" s="141" t="n">
        <v>0</v>
      </c>
      <c r="V323" s="63" t="n">
        <v>0</v>
      </c>
      <c r="W323" s="59" t="n">
        <v>42</v>
      </c>
      <c r="X323" s="59" t="n">
        <v>0</v>
      </c>
      <c r="Y323" s="59" t="n">
        <v>42</v>
      </c>
      <c r="Z323" s="59" t="n">
        <v>0</v>
      </c>
      <c r="AA323" s="59" t="n">
        <v>60</v>
      </c>
      <c r="AB323" s="59" t="n">
        <v>0</v>
      </c>
      <c r="AC323" s="59" t="n">
        <f aca="false">(V323-U323)+AZ323</f>
        <v>4</v>
      </c>
      <c r="AD323" s="65" t="n">
        <f aca="false">U323-T323</f>
        <v>0</v>
      </c>
      <c r="AE323" s="59" t="n">
        <v>0</v>
      </c>
      <c r="AF323" s="66" t="str">
        <f aca="false">IF(AE323&gt;0, V323/(AE323*24),"no data")</f>
        <v>no data</v>
      </c>
      <c r="AG323" s="67" t="n">
        <f aca="false">IF(R323&gt;0,R323/24,"no data")</f>
        <v>154.541666666667</v>
      </c>
      <c r="AH323" s="66" t="str">
        <f aca="false">IF(U323&gt;0,(U323/R323),"no data")</f>
        <v>no data</v>
      </c>
      <c r="AI323" s="68" t="n">
        <f aca="false">(1440-((W323*X323)+(Y323*Z323)+(AA323*AB323))/(W323+Y323+AA323))/1440</f>
        <v>1</v>
      </c>
      <c r="AJ323" s="69" t="str">
        <f aca="false">IF(U323&gt;0,(1440-((X323*W323+AT323*AU323)+(Z323*Y323+AV323*AW323)+(AA323*AB323+AX323*AY323))/(W323+Y323+AA323))/1440,"no data")</f>
        <v>no data</v>
      </c>
      <c r="AK323" s="91" t="n">
        <v>0</v>
      </c>
      <c r="AL323" s="166" t="n">
        <v>0</v>
      </c>
      <c r="AM323" s="73" t="n">
        <f aca="false">AK323*AL323</f>
        <v>0</v>
      </c>
      <c r="AN323" s="73"/>
      <c r="AO323" s="73"/>
      <c r="AP323" s="73"/>
      <c r="AQ323" s="209" t="str">
        <f aca="false">IF(U323&gt;0,((((AK323*AL323)+(AN323*AO323))/(U323*1000))*1000000),"no data")</f>
        <v>no data</v>
      </c>
      <c r="AR323" s="75" t="n">
        <f aca="false">S323/24</f>
        <v>153.708333333333</v>
      </c>
      <c r="AS323" s="34"/>
      <c r="AT323" s="59" t="n">
        <v>0</v>
      </c>
      <c r="AU323" s="76" t="n">
        <v>0</v>
      </c>
      <c r="AV323" s="76" t="n">
        <v>0</v>
      </c>
      <c r="AW323" s="59" t="n">
        <v>0</v>
      </c>
      <c r="AX323" s="76" t="n">
        <v>0</v>
      </c>
      <c r="AY323" s="59" t="n">
        <v>0</v>
      </c>
      <c r="AZ323" s="59" t="n">
        <v>4</v>
      </c>
      <c r="BB323" s="77" t="n">
        <v>0</v>
      </c>
      <c r="BC323" s="77" t="n">
        <v>0</v>
      </c>
      <c r="BD323" s="77" t="n">
        <v>0</v>
      </c>
      <c r="BE323" s="77" t="n">
        <f aca="false">BC323-BB323</f>
        <v>0</v>
      </c>
      <c r="BF323" s="77" t="str">
        <f aca="false">AQ323</f>
        <v>no data</v>
      </c>
      <c r="BG323" s="78" t="n">
        <f aca="false">BD323/24</f>
        <v>0</v>
      </c>
      <c r="BH323" s="79" t="n">
        <v>0</v>
      </c>
      <c r="BI323" s="80" t="n">
        <v>0</v>
      </c>
      <c r="BJ323" s="81" t="n">
        <v>0</v>
      </c>
      <c r="BK323" s="81" t="n">
        <v>0</v>
      </c>
      <c r="BL323" s="142" t="n">
        <v>50</v>
      </c>
      <c r="BM323" s="78" t="n">
        <v>0</v>
      </c>
      <c r="BN323" s="78" t="n">
        <v>0</v>
      </c>
      <c r="BO323" s="78" t="n">
        <f aca="false">SUM(BH323:BI323)</f>
        <v>0</v>
      </c>
      <c r="BP323" s="77" t="n">
        <v>0</v>
      </c>
      <c r="BQ323" s="77" t="n">
        <v>0</v>
      </c>
      <c r="BR323" s="78" t="n">
        <v>0</v>
      </c>
    </row>
    <row r="324" customFormat="false" ht="13.8" hidden="false" customHeight="false" outlineLevel="0" collapsed="false">
      <c r="A324" s="189"/>
      <c r="B324" s="55" t="n">
        <v>43784</v>
      </c>
      <c r="C324" s="56" t="n">
        <v>67</v>
      </c>
      <c r="D324" s="57" t="n">
        <v>0.77</v>
      </c>
      <c r="E324" s="58" t="n">
        <v>66.4</v>
      </c>
      <c r="F324" s="59" t="n">
        <v>74</v>
      </c>
      <c r="G324" s="59" t="n">
        <v>61</v>
      </c>
      <c r="H324" s="59" t="n">
        <v>0</v>
      </c>
      <c r="I324" s="59" t="n">
        <v>0</v>
      </c>
      <c r="J324" s="59" t="n">
        <v>0</v>
      </c>
      <c r="K324" s="59" t="n">
        <v>0</v>
      </c>
      <c r="L324" s="61" t="n">
        <v>24</v>
      </c>
      <c r="M324" s="61" t="n">
        <v>0</v>
      </c>
      <c r="N324" s="61" t="n">
        <v>24</v>
      </c>
      <c r="O324" s="61" t="n">
        <v>0</v>
      </c>
      <c r="P324" s="61" t="n">
        <v>0</v>
      </c>
      <c r="Q324" s="61" t="n">
        <v>0</v>
      </c>
      <c r="R324" s="143" t="n">
        <v>3699</v>
      </c>
      <c r="S324" s="62" t="n">
        <v>3688</v>
      </c>
      <c r="T324" s="62" t="n">
        <v>0</v>
      </c>
      <c r="U324" s="138" t="n">
        <v>0</v>
      </c>
      <c r="V324" s="63" t="n">
        <v>0</v>
      </c>
      <c r="W324" s="59" t="n">
        <v>42</v>
      </c>
      <c r="X324" s="59" t="n">
        <v>0</v>
      </c>
      <c r="Y324" s="59" t="n">
        <v>42</v>
      </c>
      <c r="Z324" s="59" t="n">
        <v>0</v>
      </c>
      <c r="AA324" s="59" t="n">
        <v>60</v>
      </c>
      <c r="AB324" s="59" t="n">
        <v>0</v>
      </c>
      <c r="AC324" s="59" t="n">
        <v>5</v>
      </c>
      <c r="AD324" s="65" t="n">
        <f aca="false">U324-T324</f>
        <v>0</v>
      </c>
      <c r="AE324" s="59" t="n">
        <v>0</v>
      </c>
      <c r="AF324" s="66" t="str">
        <f aca="false">IF(AE324&gt;0, V324/(AE324*24),"no data")</f>
        <v>no data</v>
      </c>
      <c r="AG324" s="67" t="n">
        <f aca="false">IF(R324&gt;0,R324/24,"no data")</f>
        <v>154.125</v>
      </c>
      <c r="AH324" s="66" t="str">
        <f aca="false">IF(U324&gt;0,(U324/R324),"no data")</f>
        <v>no data</v>
      </c>
      <c r="AI324" s="68" t="n">
        <f aca="false">(1440-((W324*X324)+(Y324*Z324)+(AA324*AB324))/(W324+Y324+AA324))/1440</f>
        <v>1</v>
      </c>
      <c r="AJ324" s="69" t="str">
        <f aca="false">IF(U324&gt;0,(1440-((X324*W324+AT324*AU324)+(Z324*Y324+AV324*AW324)+(AA324*AB324+AX324*AY324))/(W324+Y324+AA324))/1440,"no data")</f>
        <v>no data</v>
      </c>
      <c r="AK324" s="91" t="n">
        <v>0</v>
      </c>
      <c r="AL324" s="166" t="n">
        <v>0</v>
      </c>
      <c r="AM324" s="73" t="n">
        <f aca="false">AK324*AL324</f>
        <v>0</v>
      </c>
      <c r="AN324" s="73"/>
      <c r="AO324" s="73"/>
      <c r="AP324" s="73"/>
      <c r="AQ324" s="209" t="str">
        <f aca="false">IF(U324&gt;0,((((AK324*AL324)+(AN324*AO324))/(U324*1000))*1000000),"no data")</f>
        <v>no data</v>
      </c>
      <c r="AR324" s="75" t="n">
        <f aca="false">S324/24</f>
        <v>153.666666666667</v>
      </c>
      <c r="AS324" s="34"/>
      <c r="AT324" s="59" t="n">
        <v>0</v>
      </c>
      <c r="AU324" s="76" t="n">
        <v>0</v>
      </c>
      <c r="AV324" s="76" t="n">
        <v>0</v>
      </c>
      <c r="AW324" s="59" t="n">
        <v>0</v>
      </c>
      <c r="AX324" s="76" t="n">
        <v>0</v>
      </c>
      <c r="AY324" s="59" t="n">
        <v>0</v>
      </c>
      <c r="AZ324" s="59" t="n">
        <v>5</v>
      </c>
      <c r="BB324" s="77" t="n">
        <v>0</v>
      </c>
      <c r="BC324" s="77" t="n">
        <v>0</v>
      </c>
      <c r="BD324" s="77" t="n">
        <v>0</v>
      </c>
      <c r="BE324" s="77" t="n">
        <v>0</v>
      </c>
      <c r="BF324" s="77" t="str">
        <f aca="false">AQ324</f>
        <v>no data</v>
      </c>
      <c r="BG324" s="78" t="n">
        <f aca="false">BD324/24</f>
        <v>0</v>
      </c>
      <c r="BH324" s="79" t="n">
        <v>0</v>
      </c>
      <c r="BI324" s="80" t="n">
        <v>0</v>
      </c>
      <c r="BJ324" s="82" t="n">
        <v>0</v>
      </c>
      <c r="BK324" s="82" t="n">
        <v>0</v>
      </c>
      <c r="BL324" s="142" t="n">
        <v>50</v>
      </c>
      <c r="BM324" s="78" t="n">
        <v>0</v>
      </c>
      <c r="BN324" s="78" t="n">
        <v>0</v>
      </c>
      <c r="BO324" s="78" t="n">
        <f aca="false">SUM(BH324:BI324)</f>
        <v>0</v>
      </c>
      <c r="BP324" s="77" t="n">
        <v>0</v>
      </c>
      <c r="BQ324" s="77" t="n">
        <v>0</v>
      </c>
      <c r="BR324" s="78" t="n">
        <v>0</v>
      </c>
    </row>
    <row r="325" customFormat="false" ht="13.8" hidden="false" customHeight="false" outlineLevel="0" collapsed="false">
      <c r="A325" s="189"/>
      <c r="B325" s="55" t="n">
        <v>43785</v>
      </c>
      <c r="C325" s="56" t="n">
        <v>69</v>
      </c>
      <c r="D325" s="57" t="n">
        <v>0.74</v>
      </c>
      <c r="E325" s="58" t="n">
        <v>66.8</v>
      </c>
      <c r="F325" s="60" t="n">
        <v>82</v>
      </c>
      <c r="G325" s="60" t="n">
        <v>63</v>
      </c>
      <c r="H325" s="60" t="n">
        <v>0</v>
      </c>
      <c r="I325" s="60" t="n">
        <v>0</v>
      </c>
      <c r="J325" s="60" t="n">
        <v>0</v>
      </c>
      <c r="K325" s="60" t="n">
        <v>0</v>
      </c>
      <c r="L325" s="60" t="n">
        <v>24</v>
      </c>
      <c r="M325" s="60" t="n">
        <v>0</v>
      </c>
      <c r="N325" s="60" t="n">
        <v>24</v>
      </c>
      <c r="O325" s="60" t="n">
        <v>0</v>
      </c>
      <c r="P325" s="60" t="n">
        <v>0</v>
      </c>
      <c r="Q325" s="60" t="n">
        <v>0</v>
      </c>
      <c r="R325" s="143" t="n">
        <v>3691</v>
      </c>
      <c r="S325" s="62" t="n">
        <v>3687</v>
      </c>
      <c r="T325" s="65" t="n">
        <v>0</v>
      </c>
      <c r="U325" s="144" t="n">
        <v>0</v>
      </c>
      <c r="V325" s="144" t="n">
        <v>0</v>
      </c>
      <c r="W325" s="60" t="n">
        <v>42</v>
      </c>
      <c r="X325" s="60" t="n">
        <v>0</v>
      </c>
      <c r="Y325" s="60" t="n">
        <v>42</v>
      </c>
      <c r="Z325" s="60" t="n">
        <v>0</v>
      </c>
      <c r="AA325" s="60" t="n">
        <v>60</v>
      </c>
      <c r="AB325" s="60" t="n">
        <v>0</v>
      </c>
      <c r="AC325" s="59" t="n">
        <v>4</v>
      </c>
      <c r="AD325" s="65" t="n">
        <f aca="false">U325-T325</f>
        <v>0</v>
      </c>
      <c r="AE325" s="60" t="n">
        <v>0</v>
      </c>
      <c r="AF325" s="66" t="str">
        <f aca="false">IF(AE325&gt;0, V325/(AE325*24),"no data")</f>
        <v>no data</v>
      </c>
      <c r="AG325" s="67" t="n">
        <f aca="false">IF(R325&gt;0,R325/24,"no data")</f>
        <v>153.791666666667</v>
      </c>
      <c r="AH325" s="66" t="str">
        <f aca="false">IF(U325&gt;0,(U325/R325),"no data")</f>
        <v>no data</v>
      </c>
      <c r="AI325" s="68" t="n">
        <f aca="false">(1440-((W325*X325)+(Y325*Z325)+(AA325*AB325))/(W325+Y325+AA325))/1440</f>
        <v>1</v>
      </c>
      <c r="AJ325" s="69" t="str">
        <f aca="false">IF(U325&gt;0,(1440-((X325*W325+AT325*AU325)+(Z325*Y325+AV325*AW325)+(AA325*AB325+AX325*AY325))/(W325+Y325+AA325))/1440,"no data")</f>
        <v>no data</v>
      </c>
      <c r="AK325" s="91" t="n">
        <v>0</v>
      </c>
      <c r="AL325" s="166" t="n">
        <v>0</v>
      </c>
      <c r="AM325" s="73" t="n">
        <f aca="false">AK325*AL325</f>
        <v>0</v>
      </c>
      <c r="AN325" s="73"/>
      <c r="AO325" s="73"/>
      <c r="AP325" s="73"/>
      <c r="AQ325" s="209" t="str">
        <f aca="false">IF(U325&gt;0,((((AK325*AL325)+(AN325*AO325))/(U325*1000))*1000000),"no data")</f>
        <v>no data</v>
      </c>
      <c r="AR325" s="75" t="n">
        <f aca="false">S325/24</f>
        <v>153.625</v>
      </c>
      <c r="AS325" s="34"/>
      <c r="AT325" s="60" t="n">
        <v>0</v>
      </c>
      <c r="AU325" s="60" t="n">
        <v>0</v>
      </c>
      <c r="AV325" s="60" t="n">
        <v>0</v>
      </c>
      <c r="AW325" s="60" t="n">
        <v>0</v>
      </c>
      <c r="AX325" s="60" t="n">
        <v>0</v>
      </c>
      <c r="AY325" s="60" t="n">
        <v>0</v>
      </c>
      <c r="AZ325" s="60" t="n">
        <v>4</v>
      </c>
      <c r="BB325" s="77" t="n">
        <v>0</v>
      </c>
      <c r="BC325" s="77" t="n">
        <v>0</v>
      </c>
      <c r="BD325" s="77" t="n">
        <v>0</v>
      </c>
      <c r="BE325" s="77" t="n">
        <v>0</v>
      </c>
      <c r="BF325" s="77" t="str">
        <f aca="false">AQ325</f>
        <v>no data</v>
      </c>
      <c r="BG325" s="78" t="n">
        <f aca="false">BD325/24</f>
        <v>0</v>
      </c>
      <c r="BH325" s="145" t="n">
        <v>0</v>
      </c>
      <c r="BI325" s="145" t="n">
        <v>0</v>
      </c>
      <c r="BJ325" s="146" t="n">
        <v>0</v>
      </c>
      <c r="BK325" s="146" t="n">
        <v>0</v>
      </c>
      <c r="BL325" s="142" t="n">
        <v>50</v>
      </c>
      <c r="BM325" s="78" t="n">
        <v>0</v>
      </c>
      <c r="BN325" s="78" t="n">
        <v>0</v>
      </c>
      <c r="BO325" s="78" t="n">
        <f aca="false">SUM(BH325:BI325)</f>
        <v>0</v>
      </c>
      <c r="BP325" s="97" t="n">
        <v>0</v>
      </c>
      <c r="BQ325" s="97" t="n">
        <v>0</v>
      </c>
      <c r="BR325" s="147" t="n">
        <v>0</v>
      </c>
    </row>
    <row r="326" customFormat="false" ht="13.8" hidden="false" customHeight="false" outlineLevel="0" collapsed="false">
      <c r="A326" s="189"/>
      <c r="B326" s="55" t="n">
        <v>43786</v>
      </c>
      <c r="C326" s="56" t="n">
        <v>68.5</v>
      </c>
      <c r="D326" s="57" t="n">
        <v>0.684</v>
      </c>
      <c r="E326" s="58" t="n">
        <v>64</v>
      </c>
      <c r="F326" s="149" t="n">
        <v>83.5</v>
      </c>
      <c r="G326" s="149" t="n">
        <v>60</v>
      </c>
      <c r="H326" s="60" t="n">
        <v>0</v>
      </c>
      <c r="I326" s="60" t="n">
        <v>0</v>
      </c>
      <c r="J326" s="60" t="n">
        <v>0</v>
      </c>
      <c r="K326" s="60" t="n">
        <v>0</v>
      </c>
      <c r="L326" s="60" t="n">
        <v>24</v>
      </c>
      <c r="M326" s="60" t="n">
        <v>0</v>
      </c>
      <c r="N326" s="60" t="n">
        <v>24</v>
      </c>
      <c r="O326" s="60" t="n">
        <v>0</v>
      </c>
      <c r="P326" s="60" t="n">
        <v>0</v>
      </c>
      <c r="Q326" s="60" t="n">
        <v>0</v>
      </c>
      <c r="R326" s="143" t="n">
        <v>3690</v>
      </c>
      <c r="S326" s="62" t="n">
        <v>3682</v>
      </c>
      <c r="T326" s="65" t="n">
        <v>0</v>
      </c>
      <c r="U326" s="144" t="n">
        <v>0</v>
      </c>
      <c r="V326" s="144" t="n">
        <v>0</v>
      </c>
      <c r="W326" s="60" t="n">
        <v>42</v>
      </c>
      <c r="X326" s="60" t="n">
        <v>0</v>
      </c>
      <c r="Y326" s="60" t="n">
        <v>42</v>
      </c>
      <c r="Z326" s="60" t="n">
        <v>0</v>
      </c>
      <c r="AA326" s="60" t="n">
        <v>60</v>
      </c>
      <c r="AB326" s="60" t="n">
        <v>0</v>
      </c>
      <c r="AC326" s="59" t="n">
        <v>4</v>
      </c>
      <c r="AD326" s="65" t="n">
        <f aca="false">U326-T326</f>
        <v>0</v>
      </c>
      <c r="AE326" s="60" t="n">
        <v>0</v>
      </c>
      <c r="AF326" s="66" t="str">
        <f aca="false">IF(AE326&gt;0, V326/(AE326*24),"no data")</f>
        <v>no data</v>
      </c>
      <c r="AG326" s="67" t="n">
        <f aca="false">IF(R326&gt;0,R326/24,"no data")</f>
        <v>153.75</v>
      </c>
      <c r="AH326" s="66" t="str">
        <f aca="false">IF(U326&gt;0,(U326/R326),"no data")</f>
        <v>no data</v>
      </c>
      <c r="AI326" s="68" t="n">
        <f aca="false">(1440-((W326*X326)+(Y326*Z326)+(AA326*AB326))/(W326+Y326+AA326))/1440</f>
        <v>1</v>
      </c>
      <c r="AJ326" s="69" t="str">
        <f aca="false">IF(U326&gt;0,(1440-((X326*W326+AT326*AU326)+(Z326*Y326+AV326*AW326)+(AA326*AB326+AX326*AY326))/(W326+Y326+AA326))/1440,"no data")</f>
        <v>no data</v>
      </c>
      <c r="AK326" s="91" t="n">
        <v>0</v>
      </c>
      <c r="AL326" s="166" t="n">
        <v>0</v>
      </c>
      <c r="AM326" s="73" t="n">
        <f aca="false">AK326*AL326</f>
        <v>0</v>
      </c>
      <c r="AN326" s="73"/>
      <c r="AO326" s="73"/>
      <c r="AP326" s="73"/>
      <c r="AQ326" s="209" t="str">
        <f aca="false">IF(U326&gt;0,((((AK326*AL326)+(AN326*AO326))/(U326*1000))*1000000),"no data")</f>
        <v>no data</v>
      </c>
      <c r="AR326" s="75" t="n">
        <f aca="false">S326/24</f>
        <v>153.416666666667</v>
      </c>
      <c r="AS326" s="34"/>
      <c r="AT326" s="60" t="n">
        <v>0</v>
      </c>
      <c r="AU326" s="60" t="n">
        <v>0</v>
      </c>
      <c r="AV326" s="60" t="n">
        <v>0</v>
      </c>
      <c r="AW326" s="60" t="n">
        <v>0</v>
      </c>
      <c r="AX326" s="60" t="n">
        <v>0</v>
      </c>
      <c r="AY326" s="60" t="n">
        <v>0</v>
      </c>
      <c r="AZ326" s="60" t="n">
        <v>4</v>
      </c>
      <c r="BB326" s="77" t="n">
        <v>0</v>
      </c>
      <c r="BC326" s="77" t="n">
        <v>0</v>
      </c>
      <c r="BD326" s="77" t="n">
        <v>0</v>
      </c>
      <c r="BE326" s="77" t="n">
        <f aca="false">BC326-BB326</f>
        <v>0</v>
      </c>
      <c r="BF326" s="77" t="str">
        <f aca="false">AQ326</f>
        <v>no data</v>
      </c>
      <c r="BG326" s="139" t="n">
        <f aca="false">BD326/24</f>
        <v>0</v>
      </c>
      <c r="BH326" s="145" t="n">
        <v>0</v>
      </c>
      <c r="BI326" s="80" t="n">
        <v>0</v>
      </c>
      <c r="BJ326" s="146" t="n">
        <v>0</v>
      </c>
      <c r="BK326" s="146" t="n">
        <v>0</v>
      </c>
      <c r="BL326" s="142" t="n">
        <v>50</v>
      </c>
      <c r="BM326" s="78" t="n">
        <v>0</v>
      </c>
      <c r="BN326" s="78" t="n">
        <v>0</v>
      </c>
      <c r="BO326" s="78" t="n">
        <v>0</v>
      </c>
      <c r="BP326" s="97" t="n">
        <v>0</v>
      </c>
      <c r="BQ326" s="97" t="n">
        <v>0</v>
      </c>
      <c r="BR326" s="147" t="n">
        <v>0</v>
      </c>
    </row>
    <row r="327" customFormat="false" ht="13.8" hidden="false" customHeight="false" outlineLevel="0" collapsed="false">
      <c r="A327" s="189"/>
      <c r="B327" s="55" t="n">
        <v>43787</v>
      </c>
      <c r="C327" s="56" t="n">
        <v>69.5</v>
      </c>
      <c r="D327" s="57" t="n">
        <v>0.665</v>
      </c>
      <c r="E327" s="58" t="n">
        <v>63.7</v>
      </c>
      <c r="F327" s="60" t="n">
        <v>82</v>
      </c>
      <c r="G327" s="60" t="n">
        <v>59</v>
      </c>
      <c r="H327" s="59" t="n">
        <v>0</v>
      </c>
      <c r="I327" s="59" t="n">
        <v>0</v>
      </c>
      <c r="J327" s="59" t="n">
        <v>0</v>
      </c>
      <c r="K327" s="59" t="n">
        <v>0</v>
      </c>
      <c r="L327" s="61" t="n">
        <v>24</v>
      </c>
      <c r="M327" s="61" t="n">
        <v>0</v>
      </c>
      <c r="N327" s="61" t="n">
        <v>24</v>
      </c>
      <c r="O327" s="61" t="n">
        <v>0</v>
      </c>
      <c r="P327" s="61" t="n">
        <v>0</v>
      </c>
      <c r="Q327" s="61" t="n">
        <v>0</v>
      </c>
      <c r="R327" s="143" t="n">
        <v>3678</v>
      </c>
      <c r="S327" s="62" t="n">
        <v>3678</v>
      </c>
      <c r="T327" s="150" t="n">
        <v>0</v>
      </c>
      <c r="U327" s="63" t="n">
        <v>0</v>
      </c>
      <c r="V327" s="63" t="n">
        <v>0</v>
      </c>
      <c r="W327" s="59" t="n">
        <v>42</v>
      </c>
      <c r="X327" s="60" t="n">
        <v>0</v>
      </c>
      <c r="Y327" s="60" t="n">
        <v>42</v>
      </c>
      <c r="Z327" s="60" t="n">
        <v>0</v>
      </c>
      <c r="AA327" s="60" t="n">
        <v>60</v>
      </c>
      <c r="AB327" s="60" t="n">
        <v>0</v>
      </c>
      <c r="AC327" s="59" t="n">
        <f aca="false">(V327-U327)+AZ327</f>
        <v>5</v>
      </c>
      <c r="AD327" s="65" t="n">
        <f aca="false">U327-T327</f>
        <v>0</v>
      </c>
      <c r="AE327" s="60" t="n">
        <v>0</v>
      </c>
      <c r="AF327" s="66" t="str">
        <f aca="false">IF(AE327&gt;0, V327/(AE327*24),"no data")</f>
        <v>no data</v>
      </c>
      <c r="AG327" s="67" t="n">
        <f aca="false">IF(R327&gt;0,R327/24,"no data")</f>
        <v>153.25</v>
      </c>
      <c r="AH327" s="66" t="str">
        <f aca="false">IF(U327&gt;0,(U327/R327),"no data")</f>
        <v>no data</v>
      </c>
      <c r="AI327" s="68" t="n">
        <f aca="false">(1440-((W327*X327)+(Y327*Z327)+(AA327*AB327))/(W327+Y327+AA327))/1440</f>
        <v>1</v>
      </c>
      <c r="AJ327" s="69" t="str">
        <f aca="false">IF(U327&gt;0,(1440-((X327*W327+AT327*AU327)+(Z327*Y327+AV327*AW327)+(AA327*AB327+AX327*AY327))/(W327+Y327+AA327))/1440,"no data")</f>
        <v>no data</v>
      </c>
      <c r="AK327" s="91" t="n">
        <v>0</v>
      </c>
      <c r="AL327" s="166" t="n">
        <v>0</v>
      </c>
      <c r="AM327" s="73" t="n">
        <f aca="false">AK327*AL327</f>
        <v>0</v>
      </c>
      <c r="AN327" s="73"/>
      <c r="AO327" s="73"/>
      <c r="AP327" s="73"/>
      <c r="AQ327" s="209" t="str">
        <f aca="false">IF(U327&gt;0,((((AK327*AL327)+(AN327*AO327))/(U327*1000))*1000000),"no data")</f>
        <v>no data</v>
      </c>
      <c r="AR327" s="75" t="n">
        <f aca="false">S327/24</f>
        <v>153.25</v>
      </c>
      <c r="AS327" s="34"/>
      <c r="AT327" s="59" t="n">
        <v>0</v>
      </c>
      <c r="AU327" s="76" t="n">
        <v>0</v>
      </c>
      <c r="AV327" s="76" t="n">
        <v>0</v>
      </c>
      <c r="AW327" s="59" t="n">
        <v>0</v>
      </c>
      <c r="AX327" s="76" t="n">
        <v>0</v>
      </c>
      <c r="AY327" s="59" t="n">
        <v>0</v>
      </c>
      <c r="AZ327" s="59" t="n">
        <v>5</v>
      </c>
      <c r="BB327" s="77" t="n">
        <v>0</v>
      </c>
      <c r="BC327" s="77" t="n">
        <v>0</v>
      </c>
      <c r="BD327" s="77" t="n">
        <v>0</v>
      </c>
      <c r="BE327" s="77" t="n">
        <f aca="false">BC327-BB327</f>
        <v>0</v>
      </c>
      <c r="BF327" s="77" t="str">
        <f aca="false">AQ327</f>
        <v>no data</v>
      </c>
      <c r="BG327" s="139" t="n">
        <f aca="false">BD327/24</f>
        <v>0</v>
      </c>
      <c r="BH327" s="79" t="n">
        <v>0</v>
      </c>
      <c r="BI327" s="80" t="n">
        <v>0</v>
      </c>
      <c r="BJ327" s="82" t="n">
        <v>0</v>
      </c>
      <c r="BK327" s="82" t="n">
        <v>0</v>
      </c>
      <c r="BL327" s="142" t="n">
        <v>50</v>
      </c>
      <c r="BM327" s="78" t="n">
        <v>0</v>
      </c>
      <c r="BN327" s="78" t="n">
        <v>0</v>
      </c>
      <c r="BO327" s="78" t="n">
        <f aca="false">SUM(BH327:BI327)</f>
        <v>0</v>
      </c>
      <c r="BP327" s="97" t="n">
        <v>0</v>
      </c>
      <c r="BQ327" s="97" t="n">
        <v>0</v>
      </c>
      <c r="BR327" s="78" t="n">
        <v>0</v>
      </c>
    </row>
    <row r="328" customFormat="false" ht="14.95" hidden="false" customHeight="true" outlineLevel="0" collapsed="false">
      <c r="A328" s="190" t="s">
        <v>131</v>
      </c>
      <c r="B328" s="191" t="n">
        <v>43788</v>
      </c>
      <c r="C328" s="192" t="n">
        <v>68.5</v>
      </c>
      <c r="D328" s="219" t="n">
        <v>0.647</v>
      </c>
      <c r="E328" s="194" t="n">
        <v>62.7</v>
      </c>
      <c r="F328" s="196" t="n">
        <v>84</v>
      </c>
      <c r="G328" s="196" t="n">
        <v>58</v>
      </c>
      <c r="H328" s="196" t="n">
        <v>0</v>
      </c>
      <c r="I328" s="196" t="n">
        <v>0</v>
      </c>
      <c r="J328" s="196" t="n">
        <v>0</v>
      </c>
      <c r="K328" s="196" t="n">
        <v>0</v>
      </c>
      <c r="L328" s="222" t="n">
        <v>24</v>
      </c>
      <c r="M328" s="222" t="n">
        <v>0</v>
      </c>
      <c r="N328" s="222" t="n">
        <v>24</v>
      </c>
      <c r="O328" s="222" t="n">
        <v>0</v>
      </c>
      <c r="P328" s="222" t="n">
        <v>0</v>
      </c>
      <c r="Q328" s="222" t="n">
        <v>0</v>
      </c>
      <c r="R328" s="223" t="n">
        <v>3682</v>
      </c>
      <c r="S328" s="199" t="n">
        <v>3671</v>
      </c>
      <c r="T328" s="199" t="n">
        <v>0</v>
      </c>
      <c r="U328" s="200" t="n">
        <v>0</v>
      </c>
      <c r="V328" s="200" t="n">
        <v>0</v>
      </c>
      <c r="W328" s="195" t="n">
        <v>42</v>
      </c>
      <c r="X328" s="196" t="n">
        <v>0</v>
      </c>
      <c r="Y328" s="195" t="n">
        <v>42</v>
      </c>
      <c r="Z328" s="196" t="n">
        <v>0</v>
      </c>
      <c r="AA328" s="196" t="n">
        <v>60</v>
      </c>
      <c r="AB328" s="196" t="n">
        <v>0</v>
      </c>
      <c r="AC328" s="195" t="n">
        <f aca="false">(V328-U328)+AZ328</f>
        <v>4</v>
      </c>
      <c r="AD328" s="201" t="n">
        <f aca="false">U328-T328</f>
        <v>0</v>
      </c>
      <c r="AE328" s="196" t="n">
        <v>0</v>
      </c>
      <c r="AF328" s="202" t="str">
        <f aca="false">IF(AE328&gt;0, V328/(AE328*24),"no data")</f>
        <v>no data</v>
      </c>
      <c r="AG328" s="203" t="n">
        <f aca="false">IF(R328&gt;0,R328/24,"no data")</f>
        <v>153.416666666667</v>
      </c>
      <c r="AH328" s="202" t="str">
        <f aca="false">IF(U328&gt;0,(U328/R328),"no data")</f>
        <v>no data</v>
      </c>
      <c r="AI328" s="204" t="n">
        <f aca="false">(1440-((W328*X328)+(Y328*Z328)+(AA328*AB328))/(W328+Y328+AA328))/1440</f>
        <v>1</v>
      </c>
      <c r="AJ328" s="205" t="str">
        <f aca="false">IF(U328&gt;0,(1440-((X328*W328+AT328*AU328)+(Z328*Y328+AV328*AW328)+(AA328*AB328+AX328*AY328))/(W328+Y328+AA328))/1440,"no data")</f>
        <v>no data</v>
      </c>
      <c r="AK328" s="206" t="n">
        <v>0</v>
      </c>
      <c r="AL328" s="207" t="n">
        <v>0</v>
      </c>
      <c r="AM328" s="208" t="n">
        <f aca="false">AK328*AL328</f>
        <v>0</v>
      </c>
      <c r="AN328" s="208"/>
      <c r="AO328" s="208"/>
      <c r="AP328" s="208"/>
      <c r="AQ328" s="209" t="str">
        <f aca="false">IF(U328&gt;0,((((AK328*AL328)+(AN328*AO328))/(U328*1000))*1000000),"no data")</f>
        <v>no data</v>
      </c>
      <c r="AR328" s="210" t="n">
        <f aca="false">S328/24</f>
        <v>152.958333333333</v>
      </c>
      <c r="AS328" s="34"/>
      <c r="AT328" s="195" t="n">
        <v>0</v>
      </c>
      <c r="AU328" s="212" t="n">
        <v>0</v>
      </c>
      <c r="AV328" s="212" t="n">
        <v>0</v>
      </c>
      <c r="AW328" s="195" t="n">
        <v>0</v>
      </c>
      <c r="AX328" s="212" t="n">
        <v>0</v>
      </c>
      <c r="AY328" s="195" t="n">
        <v>0</v>
      </c>
      <c r="AZ328" s="195" t="n">
        <v>4</v>
      </c>
      <c r="BB328" s="225" t="n">
        <v>0</v>
      </c>
      <c r="BC328" s="225" t="n">
        <v>0</v>
      </c>
      <c r="BD328" s="225" t="n">
        <v>0</v>
      </c>
      <c r="BE328" s="225" t="n">
        <v>0</v>
      </c>
      <c r="BF328" s="225" t="str">
        <f aca="false">AQ329</f>
        <v>no data</v>
      </c>
      <c r="BG328" s="226" t="n">
        <f aca="false">BD328/24</f>
        <v>0</v>
      </c>
      <c r="BH328" s="227" t="n">
        <v>0</v>
      </c>
      <c r="BI328" s="228" t="n">
        <v>0</v>
      </c>
      <c r="BJ328" s="229" t="n">
        <v>0</v>
      </c>
      <c r="BK328" s="229" t="n">
        <v>0</v>
      </c>
      <c r="BL328" s="243" t="n">
        <v>50</v>
      </c>
      <c r="BM328" s="229" t="n">
        <v>0</v>
      </c>
      <c r="BN328" s="229" t="n">
        <v>0</v>
      </c>
      <c r="BO328" s="232" t="n">
        <f aca="false">SUM(BH328:BI328)</f>
        <v>0</v>
      </c>
      <c r="BP328" s="229" t="n">
        <v>0</v>
      </c>
      <c r="BQ328" s="229" t="n">
        <v>0</v>
      </c>
      <c r="BR328" s="226" t="n">
        <v>0</v>
      </c>
    </row>
    <row r="329" customFormat="false" ht="14.95" hidden="false" customHeight="true" outlineLevel="0" collapsed="false">
      <c r="A329" s="190"/>
      <c r="B329" s="191" t="n">
        <v>43789</v>
      </c>
      <c r="C329" s="192" t="n">
        <v>68.83</v>
      </c>
      <c r="D329" s="219" t="n">
        <v>0.6125</v>
      </c>
      <c r="E329" s="194" t="n">
        <v>62</v>
      </c>
      <c r="F329" s="196" t="n">
        <v>82</v>
      </c>
      <c r="G329" s="196" t="n">
        <v>60</v>
      </c>
      <c r="H329" s="196" t="n">
        <v>0</v>
      </c>
      <c r="I329" s="196" t="n">
        <v>0</v>
      </c>
      <c r="J329" s="196" t="n">
        <v>0</v>
      </c>
      <c r="K329" s="196" t="n">
        <v>0</v>
      </c>
      <c r="L329" s="222" t="n">
        <v>24</v>
      </c>
      <c r="M329" s="222" t="n">
        <v>0</v>
      </c>
      <c r="N329" s="222" t="n">
        <v>24</v>
      </c>
      <c r="O329" s="222" t="n">
        <v>0</v>
      </c>
      <c r="P329" s="222" t="n">
        <v>0</v>
      </c>
      <c r="Q329" s="222" t="n">
        <v>0</v>
      </c>
      <c r="R329" s="223" t="n">
        <v>3682</v>
      </c>
      <c r="S329" s="199" t="n">
        <v>3668</v>
      </c>
      <c r="T329" s="199" t="n">
        <v>0</v>
      </c>
      <c r="U329" s="200" t="n">
        <v>0</v>
      </c>
      <c r="V329" s="200" t="n">
        <v>0</v>
      </c>
      <c r="W329" s="195" t="n">
        <v>42</v>
      </c>
      <c r="X329" s="196" t="n">
        <v>0</v>
      </c>
      <c r="Y329" s="195" t="n">
        <v>42</v>
      </c>
      <c r="Z329" s="196" t="n">
        <v>0</v>
      </c>
      <c r="AA329" s="196" t="n">
        <v>60</v>
      </c>
      <c r="AB329" s="196" t="n">
        <v>0</v>
      </c>
      <c r="AC329" s="195" t="n">
        <f aca="false">(V329-U329)+AZ329</f>
        <v>5</v>
      </c>
      <c r="AD329" s="201" t="n">
        <f aca="false">U329-T329</f>
        <v>0</v>
      </c>
      <c r="AE329" s="196" t="n">
        <v>0</v>
      </c>
      <c r="AF329" s="202" t="str">
        <f aca="false">IF(AE329&gt;0, V329/(AE329*24),"no data")</f>
        <v>no data</v>
      </c>
      <c r="AG329" s="203" t="n">
        <f aca="false">IF(R329&gt;0,R329/24,"no data")</f>
        <v>153.416666666667</v>
      </c>
      <c r="AH329" s="202" t="str">
        <f aca="false">IF(U329&gt;0,(U329/R329),"no data")</f>
        <v>no data</v>
      </c>
      <c r="AI329" s="204" t="n">
        <f aca="false">(1440-((W329*X329)+(Y329*Z329)+(AA329*AB329))/(W329+Y329+AA329))/1440</f>
        <v>1</v>
      </c>
      <c r="AJ329" s="205" t="str">
        <f aca="false">IF(U329&gt;0,(1440-((X329*W329+AT329*AU329)+(Z329*Y329+AV329*AW329)+(AA329*AB329+AX329*AY329))/(W329+Y329+AA329))/1440,"no data")</f>
        <v>no data</v>
      </c>
      <c r="AK329" s="206" t="n">
        <v>0</v>
      </c>
      <c r="AL329" s="207" t="n">
        <v>0</v>
      </c>
      <c r="AM329" s="208" t="n">
        <f aca="false">AK329*AL329</f>
        <v>0</v>
      </c>
      <c r="AN329" s="208"/>
      <c r="AO329" s="208"/>
      <c r="AP329" s="208"/>
      <c r="AQ329" s="209" t="str">
        <f aca="false">IF(U329&gt;0,((((AK329*AL329)+(AN329*AO329))/(U329*1000))*1000000),"no data")</f>
        <v>no data</v>
      </c>
      <c r="AR329" s="210" t="n">
        <f aca="false">S329/24</f>
        <v>152.833333333333</v>
      </c>
      <c r="AS329" s="34"/>
      <c r="AT329" s="195" t="n">
        <v>0</v>
      </c>
      <c r="AU329" s="212" t="n">
        <v>0</v>
      </c>
      <c r="AV329" s="195" t="n">
        <v>0</v>
      </c>
      <c r="AW329" s="195" t="n">
        <v>0</v>
      </c>
      <c r="AX329" s="212" t="n">
        <v>0</v>
      </c>
      <c r="AY329" s="195" t="n">
        <v>0</v>
      </c>
      <c r="AZ329" s="195" t="n">
        <v>5</v>
      </c>
      <c r="BB329" s="213" t="n">
        <v>0</v>
      </c>
      <c r="BC329" s="213" t="n">
        <v>0</v>
      </c>
      <c r="BD329" s="213" t="n">
        <v>0</v>
      </c>
      <c r="BE329" s="213" t="n">
        <v>0</v>
      </c>
      <c r="BF329" s="213" t="str">
        <f aca="false">AQ330</f>
        <v>no data</v>
      </c>
      <c r="BG329" s="215" t="n">
        <f aca="false">BD329/24</f>
        <v>0</v>
      </c>
      <c r="BH329" s="213" t="n">
        <v>0</v>
      </c>
      <c r="BI329" s="213" t="n">
        <v>0</v>
      </c>
      <c r="BJ329" s="213" t="n">
        <v>0</v>
      </c>
      <c r="BK329" s="213" t="n">
        <v>0</v>
      </c>
      <c r="BL329" s="243" t="n">
        <v>50</v>
      </c>
      <c r="BM329" s="213" t="n">
        <v>0</v>
      </c>
      <c r="BN329" s="213" t="n">
        <v>0</v>
      </c>
      <c r="BO329" s="232" t="n">
        <f aca="false">SUM(BH329:BN329)</f>
        <v>50</v>
      </c>
      <c r="BP329" s="213" t="n">
        <v>0</v>
      </c>
      <c r="BQ329" s="213" t="n">
        <v>0</v>
      </c>
      <c r="BR329" s="213" t="n">
        <v>0</v>
      </c>
    </row>
    <row r="330" customFormat="false" ht="14.95" hidden="false" customHeight="true" outlineLevel="0" collapsed="false">
      <c r="A330" s="190"/>
      <c r="B330" s="191" t="n">
        <v>43790</v>
      </c>
      <c r="C330" s="192" t="n">
        <v>67.5</v>
      </c>
      <c r="D330" s="219" t="n">
        <v>0.654</v>
      </c>
      <c r="E330" s="194" t="n">
        <v>62.3</v>
      </c>
      <c r="F330" s="196" t="n">
        <v>76</v>
      </c>
      <c r="G330" s="196" t="n">
        <v>61</v>
      </c>
      <c r="H330" s="196" t="n">
        <v>0</v>
      </c>
      <c r="I330" s="196" t="n">
        <v>0</v>
      </c>
      <c r="J330" s="196" t="n">
        <v>0</v>
      </c>
      <c r="K330" s="196" t="n">
        <v>0</v>
      </c>
      <c r="L330" s="222" t="n">
        <v>24</v>
      </c>
      <c r="M330" s="222" t="n">
        <v>0</v>
      </c>
      <c r="N330" s="222" t="n">
        <v>24</v>
      </c>
      <c r="O330" s="222" t="n">
        <v>0</v>
      </c>
      <c r="P330" s="222" t="n">
        <v>0</v>
      </c>
      <c r="Q330" s="222" t="n">
        <v>0</v>
      </c>
      <c r="R330" s="223" t="n">
        <v>3696</v>
      </c>
      <c r="S330" s="199" t="n">
        <v>3669</v>
      </c>
      <c r="T330" s="199" t="n">
        <v>0</v>
      </c>
      <c r="U330" s="200" t="n">
        <v>0</v>
      </c>
      <c r="V330" s="200" t="n">
        <v>0</v>
      </c>
      <c r="W330" s="195" t="n">
        <v>42</v>
      </c>
      <c r="X330" s="196" t="n">
        <v>0</v>
      </c>
      <c r="Y330" s="195" t="n">
        <v>42</v>
      </c>
      <c r="Z330" s="196" t="n">
        <v>0</v>
      </c>
      <c r="AA330" s="196" t="n">
        <v>60</v>
      </c>
      <c r="AB330" s="196" t="n">
        <v>0</v>
      </c>
      <c r="AC330" s="195" t="n">
        <v>4</v>
      </c>
      <c r="AD330" s="201" t="n">
        <f aca="false">U330-T330</f>
        <v>0</v>
      </c>
      <c r="AE330" s="196" t="n">
        <v>0</v>
      </c>
      <c r="AF330" s="202" t="str">
        <f aca="false">IF(AE330&gt;0, V330/(AE330*24),"no data")</f>
        <v>no data</v>
      </c>
      <c r="AG330" s="203" t="n">
        <f aca="false">IF(R330&gt;0,R330/24,"no data")</f>
        <v>154</v>
      </c>
      <c r="AH330" s="202" t="str">
        <f aca="false">IF(U330&gt;0,(U330/R330),"no data")</f>
        <v>no data</v>
      </c>
      <c r="AI330" s="204" t="n">
        <f aca="false">(1440-((W330*X330)+(Y330*Z330)+(AA330*AB330))/(W330+Y330+AA330))/1440</f>
        <v>1</v>
      </c>
      <c r="AJ330" s="205" t="str">
        <f aca="false">IF(U330&gt;0,(1440-((X330*W330+AT330*AU330)+(Z330*Y330+AV330*AW330)+(AA330*AB330+AX330*AY330))/(W330+Y330+AA330))/1440,"no data")</f>
        <v>no data</v>
      </c>
      <c r="AK330" s="206" t="n">
        <v>0</v>
      </c>
      <c r="AL330" s="207" t="n">
        <v>0</v>
      </c>
      <c r="AM330" s="208" t="n">
        <f aca="false">AK330*AL330</f>
        <v>0</v>
      </c>
      <c r="AN330" s="208"/>
      <c r="AO330" s="208"/>
      <c r="AP330" s="208"/>
      <c r="AQ330" s="209" t="str">
        <f aca="false">IF(U330&gt;0,((((AK330*AL330)+(AN330*AO330))/(U330*1000))*1000000),"no data")</f>
        <v>no data</v>
      </c>
      <c r="AR330" s="210" t="n">
        <f aca="false">S330/24</f>
        <v>152.875</v>
      </c>
      <c r="AS330" s="34"/>
      <c r="AT330" s="195" t="n">
        <v>0</v>
      </c>
      <c r="AU330" s="212" t="n">
        <v>0</v>
      </c>
      <c r="AV330" s="212" t="n">
        <v>0</v>
      </c>
      <c r="AW330" s="195" t="n">
        <v>0</v>
      </c>
      <c r="AX330" s="212" t="n">
        <v>0</v>
      </c>
      <c r="AY330" s="195" t="n">
        <v>0</v>
      </c>
      <c r="AZ330" s="195" t="n">
        <v>4</v>
      </c>
      <c r="BB330" s="233" t="n">
        <v>0</v>
      </c>
      <c r="BC330" s="233" t="n">
        <v>0</v>
      </c>
      <c r="BD330" s="233" t="n">
        <v>0</v>
      </c>
      <c r="BE330" s="233" t="n">
        <v>0</v>
      </c>
      <c r="BF330" s="233" t="str">
        <f aca="false">AQ330</f>
        <v>no data</v>
      </c>
      <c r="BG330" s="234" t="n">
        <f aca="false">BD330/24</f>
        <v>0</v>
      </c>
      <c r="BH330" s="235" t="n">
        <v>0</v>
      </c>
      <c r="BI330" s="236" t="n">
        <v>0</v>
      </c>
      <c r="BJ330" s="237" t="n">
        <v>0</v>
      </c>
      <c r="BK330" s="237" t="n">
        <v>0</v>
      </c>
      <c r="BL330" s="243" t="n">
        <v>50</v>
      </c>
      <c r="BM330" s="237" t="n">
        <v>0</v>
      </c>
      <c r="BN330" s="237" t="n">
        <v>0</v>
      </c>
      <c r="BO330" s="232" t="n">
        <v>50</v>
      </c>
      <c r="BP330" s="237" t="n">
        <v>0</v>
      </c>
      <c r="BQ330" s="237" t="n">
        <v>0</v>
      </c>
      <c r="BR330" s="234" t="n">
        <v>0</v>
      </c>
    </row>
    <row r="331" customFormat="false" ht="14.95" hidden="false" customHeight="true" outlineLevel="0" collapsed="false">
      <c r="A331" s="190"/>
      <c r="B331" s="191" t="n">
        <v>43791</v>
      </c>
      <c r="C331" s="192" t="n">
        <v>63.1</v>
      </c>
      <c r="D331" s="219" t="n">
        <v>0.77</v>
      </c>
      <c r="E331" s="194" t="n">
        <v>63</v>
      </c>
      <c r="F331" s="196" t="n">
        <v>67</v>
      </c>
      <c r="G331" s="196" t="n">
        <v>61</v>
      </c>
      <c r="H331" s="196" t="n">
        <v>0</v>
      </c>
      <c r="I331" s="196" t="n">
        <v>0</v>
      </c>
      <c r="J331" s="196" t="n">
        <v>0</v>
      </c>
      <c r="K331" s="196" t="n">
        <v>0</v>
      </c>
      <c r="L331" s="222" t="n">
        <v>24</v>
      </c>
      <c r="M331" s="222" t="n">
        <v>0</v>
      </c>
      <c r="N331" s="222" t="n">
        <v>24</v>
      </c>
      <c r="O331" s="222" t="n">
        <v>0</v>
      </c>
      <c r="P331" s="222" t="n">
        <v>0</v>
      </c>
      <c r="Q331" s="222" t="n">
        <v>0</v>
      </c>
      <c r="R331" s="223" t="n">
        <v>3720</v>
      </c>
      <c r="S331" s="199" t="n">
        <v>3669</v>
      </c>
      <c r="T331" s="199" t="n">
        <v>0</v>
      </c>
      <c r="U331" s="200" t="n">
        <v>0</v>
      </c>
      <c r="V331" s="200" t="n">
        <v>0</v>
      </c>
      <c r="W331" s="196" t="n">
        <v>42</v>
      </c>
      <c r="X331" s="196" t="n">
        <v>0</v>
      </c>
      <c r="Y331" s="196" t="n">
        <v>42</v>
      </c>
      <c r="Z331" s="196" t="n">
        <v>0</v>
      </c>
      <c r="AA331" s="196" t="n">
        <v>60</v>
      </c>
      <c r="AB331" s="196" t="n">
        <v>0</v>
      </c>
      <c r="AC331" s="195" t="n">
        <v>5</v>
      </c>
      <c r="AD331" s="201" t="n">
        <f aca="false">U331-T331</f>
        <v>0</v>
      </c>
      <c r="AE331" s="196" t="n">
        <v>0</v>
      </c>
      <c r="AF331" s="202" t="str">
        <f aca="false">IF(AE331&gt;0, V331/(AE331*24),"no data")</f>
        <v>no data</v>
      </c>
      <c r="AG331" s="203" t="n">
        <f aca="false">IF(R331&gt;0,R331/24,"no data")</f>
        <v>155</v>
      </c>
      <c r="AH331" s="202" t="str">
        <f aca="false">IF(U331&gt;0,(U331/R331),"no data")</f>
        <v>no data</v>
      </c>
      <c r="AI331" s="204" t="n">
        <f aca="false">(1440-((W331*X331)+(Y331*Z331)+(AA331*AB331))/(W331+Y331+AA331))/1440</f>
        <v>1</v>
      </c>
      <c r="AJ331" s="205" t="str">
        <f aca="false">IF(U331&gt;0,(1440-((X331*W331+AT331*AU331)+(Z331*Y331+AV331*AW331)+(AA331*AB331+AX331*AY331))/(W331+Y331+AA331))/1440,"no data")</f>
        <v>no data</v>
      </c>
      <c r="AK331" s="206" t="n">
        <v>0</v>
      </c>
      <c r="AL331" s="207" t="n">
        <v>0</v>
      </c>
      <c r="AM331" s="208" t="n">
        <f aca="false">AK331*AL331</f>
        <v>0</v>
      </c>
      <c r="AN331" s="208"/>
      <c r="AO331" s="208"/>
      <c r="AP331" s="208"/>
      <c r="AQ331" s="209" t="str">
        <f aca="false">IF(U331&gt;0,((((AK331*AL331)+(AN331*AO331))/(U331*1000))*1000000),"no data")</f>
        <v>no data</v>
      </c>
      <c r="AR331" s="210" t="n">
        <f aca="false">S331/24</f>
        <v>152.875</v>
      </c>
      <c r="AS331" s="34"/>
      <c r="AT331" s="195" t="n">
        <v>0</v>
      </c>
      <c r="AU331" s="212" t="n">
        <v>0</v>
      </c>
      <c r="AV331" s="212" t="n">
        <v>0</v>
      </c>
      <c r="AW331" s="195" t="n">
        <v>0</v>
      </c>
      <c r="AX331" s="212" t="n">
        <v>0</v>
      </c>
      <c r="AY331" s="195" t="n">
        <v>0</v>
      </c>
      <c r="AZ331" s="195" t="n">
        <v>5</v>
      </c>
      <c r="BB331" s="213" t="n">
        <v>0</v>
      </c>
      <c r="BC331" s="213" t="n">
        <v>0</v>
      </c>
      <c r="BD331" s="213" t="n">
        <v>0</v>
      </c>
      <c r="BE331" s="213" t="n">
        <v>0</v>
      </c>
      <c r="BF331" s="213" t="str">
        <f aca="false">AQ331</f>
        <v>no data</v>
      </c>
      <c r="BG331" s="215" t="n">
        <f aca="false">BD331/24</f>
        <v>0</v>
      </c>
      <c r="BH331" s="240" t="n">
        <v>0</v>
      </c>
      <c r="BI331" s="241" t="n">
        <v>0</v>
      </c>
      <c r="BJ331" s="242" t="n">
        <v>0</v>
      </c>
      <c r="BK331" s="243" t="n">
        <v>0</v>
      </c>
      <c r="BL331" s="243" t="n">
        <v>50</v>
      </c>
      <c r="BM331" s="242" t="n">
        <v>0</v>
      </c>
      <c r="BN331" s="244" t="n">
        <v>0</v>
      </c>
      <c r="BO331" s="232" t="n">
        <f aca="false">SUM(BH331:BI331)</f>
        <v>0</v>
      </c>
      <c r="BP331" s="242" t="n">
        <v>0</v>
      </c>
      <c r="BQ331" s="213" t="n">
        <v>0</v>
      </c>
      <c r="BR331" s="215" t="n">
        <v>0</v>
      </c>
    </row>
    <row r="332" customFormat="false" ht="14.95" hidden="false" customHeight="true" outlineLevel="0" collapsed="false">
      <c r="A332" s="190"/>
      <c r="B332" s="191" t="n">
        <v>43792</v>
      </c>
      <c r="C332" s="192" t="n">
        <v>64.67</v>
      </c>
      <c r="D332" s="219" t="n">
        <v>0.7192</v>
      </c>
      <c r="E332" s="194" t="n">
        <v>62</v>
      </c>
      <c r="F332" s="196" t="n">
        <v>80.37</v>
      </c>
      <c r="G332" s="196" t="n">
        <v>57</v>
      </c>
      <c r="H332" s="196" t="n">
        <v>0</v>
      </c>
      <c r="I332" s="196" t="n">
        <v>0</v>
      </c>
      <c r="J332" s="196" t="n">
        <v>0</v>
      </c>
      <c r="K332" s="196" t="n">
        <v>0</v>
      </c>
      <c r="L332" s="222" t="n">
        <v>24</v>
      </c>
      <c r="M332" s="222" t="n">
        <v>0</v>
      </c>
      <c r="N332" s="222" t="n">
        <v>24</v>
      </c>
      <c r="O332" s="222" t="n">
        <v>0</v>
      </c>
      <c r="P332" s="222" t="n">
        <v>0</v>
      </c>
      <c r="Q332" s="222" t="n">
        <v>0</v>
      </c>
      <c r="R332" s="223" t="n">
        <v>3705</v>
      </c>
      <c r="S332" s="199" t="n">
        <v>3672</v>
      </c>
      <c r="T332" s="199" t="n">
        <v>0</v>
      </c>
      <c r="U332" s="200" t="n">
        <v>0</v>
      </c>
      <c r="V332" s="200" t="n">
        <v>0</v>
      </c>
      <c r="W332" s="196" t="n">
        <v>42</v>
      </c>
      <c r="X332" s="196" t="n">
        <v>0</v>
      </c>
      <c r="Y332" s="196" t="n">
        <v>42</v>
      </c>
      <c r="Z332" s="196" t="n">
        <v>0</v>
      </c>
      <c r="AA332" s="196" t="n">
        <v>60</v>
      </c>
      <c r="AB332" s="196" t="n">
        <v>0</v>
      </c>
      <c r="AC332" s="195" t="n">
        <f aca="false">(V332-U332)+AZ332</f>
        <v>4</v>
      </c>
      <c r="AD332" s="201" t="n">
        <f aca="false">U332-T332</f>
        <v>0</v>
      </c>
      <c r="AE332" s="196" t="n">
        <v>0</v>
      </c>
      <c r="AF332" s="202" t="str">
        <f aca="false">IF(AE332&gt;0, V332/(AE332*24),"no data")</f>
        <v>no data</v>
      </c>
      <c r="AG332" s="203" t="n">
        <f aca="false">IF(R332&gt;0,R332/24,"no data")</f>
        <v>154.375</v>
      </c>
      <c r="AH332" s="202" t="str">
        <f aca="false">IF(U332&gt;0,(U332/R332),"no data")</f>
        <v>no data</v>
      </c>
      <c r="AI332" s="204" t="n">
        <f aca="false">(1440-((W332*X332)+(Y332*Z332)+(AA332*AB332))/(W332+Y332+AA332))/1440</f>
        <v>1</v>
      </c>
      <c r="AJ332" s="205" t="str">
        <f aca="false">IF(U332&gt;0,(1440-((X332*W332+AT332*AU332)+(Z332*Y332+AV332*AW332)+(AA332*AB332+AX332*AY332))/(W332+Y332+AA332))/1440,"no data")</f>
        <v>no data</v>
      </c>
      <c r="AK332" s="206" t="n">
        <v>0</v>
      </c>
      <c r="AL332" s="207" t="n">
        <v>0</v>
      </c>
      <c r="AM332" s="208" t="n">
        <f aca="false">AK332*AL332</f>
        <v>0</v>
      </c>
      <c r="AN332" s="208"/>
      <c r="AO332" s="208"/>
      <c r="AP332" s="208"/>
      <c r="AQ332" s="209" t="str">
        <f aca="false">IF(U332&gt;0,((((AK332*AL332)+(AN332*AO332))/(U332*1000))*1000000),"no data")</f>
        <v>no data</v>
      </c>
      <c r="AR332" s="210" t="n">
        <f aca="false">S332/24</f>
        <v>153</v>
      </c>
      <c r="AS332" s="34"/>
      <c r="AT332" s="195" t="n">
        <v>0</v>
      </c>
      <c r="AU332" s="212" t="n">
        <v>0</v>
      </c>
      <c r="AV332" s="212" t="n">
        <v>0</v>
      </c>
      <c r="AW332" s="195" t="n">
        <v>0</v>
      </c>
      <c r="AX332" s="212" t="n">
        <v>0</v>
      </c>
      <c r="AY332" s="195" t="n">
        <v>0</v>
      </c>
      <c r="AZ332" s="195" t="n">
        <v>4</v>
      </c>
      <c r="BB332" s="213" t="n">
        <v>0</v>
      </c>
      <c r="BC332" s="213" t="n">
        <v>0</v>
      </c>
      <c r="BD332" s="213" t="n">
        <v>0</v>
      </c>
      <c r="BE332" s="213" t="n">
        <v>0</v>
      </c>
      <c r="BF332" s="213" t="str">
        <f aca="false">AQ332</f>
        <v>no data</v>
      </c>
      <c r="BG332" s="215" t="n">
        <f aca="false">BD332/24</f>
        <v>0</v>
      </c>
      <c r="BH332" s="240" t="n">
        <v>0</v>
      </c>
      <c r="BI332" s="241" t="n">
        <v>0</v>
      </c>
      <c r="BJ332" s="242" t="n">
        <v>0</v>
      </c>
      <c r="BK332" s="243" t="n">
        <v>0</v>
      </c>
      <c r="BL332" s="243" t="n">
        <v>50</v>
      </c>
      <c r="BM332" s="242" t="n">
        <v>0</v>
      </c>
      <c r="BN332" s="244" t="n">
        <v>0</v>
      </c>
      <c r="BO332" s="232" t="n">
        <f aca="false">SUM(BH332:BI332)</f>
        <v>0</v>
      </c>
      <c r="BP332" s="242" t="n">
        <v>0</v>
      </c>
      <c r="BQ332" s="213" t="n">
        <v>0</v>
      </c>
      <c r="BR332" s="215" t="n">
        <v>0</v>
      </c>
    </row>
    <row r="333" customFormat="false" ht="14.95" hidden="false" customHeight="true" outlineLevel="0" collapsed="false">
      <c r="A333" s="190"/>
      <c r="B333" s="191" t="n">
        <v>43793</v>
      </c>
      <c r="C333" s="192" t="n">
        <v>65.9</v>
      </c>
      <c r="D333" s="219" t="n">
        <v>0.643</v>
      </c>
      <c r="E333" s="194" t="n">
        <v>60.4</v>
      </c>
      <c r="F333" s="196" t="n">
        <v>83</v>
      </c>
      <c r="G333" s="196" t="n">
        <v>57</v>
      </c>
      <c r="H333" s="196" t="n">
        <v>0</v>
      </c>
      <c r="I333" s="196" t="n">
        <v>0</v>
      </c>
      <c r="J333" s="196" t="n">
        <v>0</v>
      </c>
      <c r="K333" s="196" t="n">
        <v>0</v>
      </c>
      <c r="L333" s="222" t="n">
        <v>24</v>
      </c>
      <c r="M333" s="222" t="n">
        <v>0</v>
      </c>
      <c r="N333" s="222" t="n">
        <v>24</v>
      </c>
      <c r="O333" s="222" t="n">
        <v>0</v>
      </c>
      <c r="P333" s="222" t="n">
        <v>0</v>
      </c>
      <c r="Q333" s="222" t="n">
        <v>0</v>
      </c>
      <c r="R333" s="223" t="n">
        <v>3696</v>
      </c>
      <c r="S333" s="199" t="n">
        <v>3676</v>
      </c>
      <c r="T333" s="199" t="n">
        <v>0</v>
      </c>
      <c r="U333" s="200" t="n">
        <v>0</v>
      </c>
      <c r="V333" s="200" t="n">
        <v>0</v>
      </c>
      <c r="W333" s="196" t="n">
        <v>42</v>
      </c>
      <c r="X333" s="196" t="n">
        <v>0</v>
      </c>
      <c r="Y333" s="196" t="n">
        <v>42</v>
      </c>
      <c r="Z333" s="196" t="n">
        <v>0</v>
      </c>
      <c r="AA333" s="196" t="n">
        <v>60</v>
      </c>
      <c r="AB333" s="196" t="n">
        <v>0</v>
      </c>
      <c r="AC333" s="195" t="n">
        <f aca="false">(V333-U333)+AZ333</f>
        <v>5</v>
      </c>
      <c r="AD333" s="201" t="n">
        <f aca="false">U333-T333</f>
        <v>0</v>
      </c>
      <c r="AE333" s="196" t="n">
        <v>0</v>
      </c>
      <c r="AF333" s="202" t="str">
        <f aca="false">IF(AE333&gt;0, V333/(AE333*24),"no data")</f>
        <v>no data</v>
      </c>
      <c r="AG333" s="203" t="n">
        <f aca="false">IF(R333&gt;0,R333/24,"no data")</f>
        <v>154</v>
      </c>
      <c r="AH333" s="202" t="str">
        <f aca="false">IF(U333&gt;0,(U333/R333),"no data")</f>
        <v>no data</v>
      </c>
      <c r="AI333" s="204" t="n">
        <f aca="false">(1440-((W333*X333)+(Y333*Z333)+(AA333*AB333))/(W333+Y333+AA333))/1440</f>
        <v>1</v>
      </c>
      <c r="AJ333" s="205" t="str">
        <f aca="false">IF(U333&gt;0,(1440-((X333*W333+AT333*AU333)+(Z333*Y333+AV333*AW333)+(AA333*AB333+AX333*AY333))/(W333+Y333+AA333))/1440,"no data")</f>
        <v>no data</v>
      </c>
      <c r="AK333" s="206" t="n">
        <v>0</v>
      </c>
      <c r="AL333" s="207" t="n">
        <v>0</v>
      </c>
      <c r="AM333" s="208" t="n">
        <f aca="false">AK333*AL333</f>
        <v>0</v>
      </c>
      <c r="AN333" s="208"/>
      <c r="AO333" s="208"/>
      <c r="AP333" s="208"/>
      <c r="AQ333" s="209" t="str">
        <f aca="false">IF(U333&gt;0,((((AK333*AL333)+(AN333*AO333))/(U333*1000))*1000000),"no data")</f>
        <v>no data</v>
      </c>
      <c r="AR333" s="210" t="n">
        <f aca="false">S333/24</f>
        <v>153.166666666667</v>
      </c>
      <c r="AS333" s="34"/>
      <c r="AT333" s="195" t="n">
        <v>0</v>
      </c>
      <c r="AU333" s="212" t="n">
        <v>0</v>
      </c>
      <c r="AV333" s="212" t="n">
        <v>0</v>
      </c>
      <c r="AW333" s="195" t="n">
        <v>0</v>
      </c>
      <c r="AX333" s="212" t="n">
        <v>0</v>
      </c>
      <c r="AY333" s="195" t="n">
        <v>0</v>
      </c>
      <c r="AZ333" s="195" t="n">
        <v>5</v>
      </c>
      <c r="BB333" s="213" t="n">
        <v>0</v>
      </c>
      <c r="BC333" s="213" t="n">
        <v>0</v>
      </c>
      <c r="BD333" s="213" t="n">
        <v>0</v>
      </c>
      <c r="BE333" s="213" t="n">
        <v>0</v>
      </c>
      <c r="BF333" s="213" t="str">
        <f aca="false">AQ333</f>
        <v>no data</v>
      </c>
      <c r="BG333" s="215" t="n">
        <f aca="false">BD333/24</f>
        <v>0</v>
      </c>
      <c r="BH333" s="240" t="n">
        <v>0</v>
      </c>
      <c r="BI333" s="241" t="n">
        <v>0</v>
      </c>
      <c r="BJ333" s="242" t="n">
        <v>0</v>
      </c>
      <c r="BK333" s="243" t="n">
        <v>0</v>
      </c>
      <c r="BL333" s="243" t="n">
        <v>50</v>
      </c>
      <c r="BM333" s="242" t="n">
        <v>0</v>
      </c>
      <c r="BN333" s="244" t="n">
        <v>0</v>
      </c>
      <c r="BO333" s="232" t="n">
        <f aca="false">SUM(BH333:BI333)</f>
        <v>0</v>
      </c>
      <c r="BP333" s="242" t="n">
        <v>0</v>
      </c>
      <c r="BQ333" s="213" t="n">
        <v>0</v>
      </c>
      <c r="BR333" s="215" t="n">
        <v>0</v>
      </c>
    </row>
    <row r="334" customFormat="false" ht="14.95" hidden="false" customHeight="true" outlineLevel="0" collapsed="false">
      <c r="A334" s="190"/>
      <c r="B334" s="191" t="n">
        <v>43794</v>
      </c>
      <c r="C334" s="192" t="n">
        <v>65.8</v>
      </c>
      <c r="D334" s="219" t="n">
        <v>0.626</v>
      </c>
      <c r="E334" s="194" t="n">
        <v>59.8</v>
      </c>
      <c r="F334" s="195" t="n">
        <v>82</v>
      </c>
      <c r="G334" s="195" t="n">
        <v>55</v>
      </c>
      <c r="H334" s="196" t="n">
        <v>0</v>
      </c>
      <c r="I334" s="196" t="n">
        <v>0</v>
      </c>
      <c r="J334" s="196" t="n">
        <v>0</v>
      </c>
      <c r="K334" s="196" t="n">
        <v>0</v>
      </c>
      <c r="L334" s="246" t="n">
        <v>24</v>
      </c>
      <c r="M334" s="246" t="n">
        <v>0</v>
      </c>
      <c r="N334" s="246" t="n">
        <v>24</v>
      </c>
      <c r="O334" s="246" t="n">
        <v>0</v>
      </c>
      <c r="P334" s="246" t="n">
        <v>0</v>
      </c>
      <c r="Q334" s="246" t="n">
        <v>0</v>
      </c>
      <c r="R334" s="246" t="n">
        <v>3698</v>
      </c>
      <c r="S334" s="199" t="n">
        <v>3677</v>
      </c>
      <c r="T334" s="199" t="n">
        <v>0</v>
      </c>
      <c r="U334" s="200" t="n">
        <v>0</v>
      </c>
      <c r="V334" s="200" t="n">
        <v>0</v>
      </c>
      <c r="W334" s="196" t="n">
        <v>42</v>
      </c>
      <c r="X334" s="196" t="n">
        <v>0</v>
      </c>
      <c r="Y334" s="196" t="n">
        <v>42</v>
      </c>
      <c r="Z334" s="195" t="n">
        <v>0</v>
      </c>
      <c r="AA334" s="196" t="n">
        <v>60</v>
      </c>
      <c r="AB334" s="195" t="n">
        <v>0</v>
      </c>
      <c r="AC334" s="195" t="n">
        <f aca="false">(V334-U334)+AZ334</f>
        <v>5</v>
      </c>
      <c r="AD334" s="201" t="n">
        <f aca="false">U334-T334</f>
        <v>0</v>
      </c>
      <c r="AE334" s="195" t="n">
        <v>0</v>
      </c>
      <c r="AF334" s="202" t="str">
        <f aca="false">IF(AE334&gt;0, V334/(AE334*24),"no data")</f>
        <v>no data</v>
      </c>
      <c r="AG334" s="203" t="n">
        <f aca="false">IF(R334&gt;0,R334/24,"no data")</f>
        <v>154.083333333333</v>
      </c>
      <c r="AH334" s="202" t="str">
        <f aca="false">IF(U334&gt;0,(U334/R334),"no data")</f>
        <v>no data</v>
      </c>
      <c r="AI334" s="204" t="n">
        <f aca="false">(1440-((W334*X334)+(Y334*Z334)+(AA334*AB334))/(W334+Y334+AA334))/1440</f>
        <v>1</v>
      </c>
      <c r="AJ334" s="205" t="str">
        <f aca="false">IF(U334&gt;0,(1440-((X334*W334+AT334*AU334)+(Z334*Y334+AV334*AW334)+(AA334*AB334+AX334*AY334))/(W334+Y334+AA334))/1440,"no data")</f>
        <v>no data</v>
      </c>
      <c r="AK334" s="206" t="n">
        <v>0</v>
      </c>
      <c r="AL334" s="207" t="n">
        <v>0</v>
      </c>
      <c r="AM334" s="208" t="n">
        <f aca="false">AK334*AL334</f>
        <v>0</v>
      </c>
      <c r="AN334" s="208"/>
      <c r="AO334" s="208"/>
      <c r="AP334" s="208"/>
      <c r="AQ334" s="209" t="str">
        <f aca="false">IF(U334&gt;0,((((AK334*AL334)+(AN334*AO334))/(U334*1000))*1000000),"no data")</f>
        <v>no data</v>
      </c>
      <c r="AR334" s="210" t="n">
        <f aca="false">S334/24</f>
        <v>153.208333333333</v>
      </c>
      <c r="AS334" s="34"/>
      <c r="AT334" s="195" t="n">
        <v>0</v>
      </c>
      <c r="AU334" s="212" t="n">
        <v>0</v>
      </c>
      <c r="AV334" s="212" t="n">
        <v>0</v>
      </c>
      <c r="AW334" s="195" t="n">
        <v>0</v>
      </c>
      <c r="AX334" s="212" t="n">
        <v>0</v>
      </c>
      <c r="AY334" s="195" t="n">
        <v>0</v>
      </c>
      <c r="AZ334" s="195" t="n">
        <v>5</v>
      </c>
      <c r="BB334" s="213" t="n">
        <v>0</v>
      </c>
      <c r="BC334" s="213" t="n">
        <v>0</v>
      </c>
      <c r="BD334" s="213" t="n">
        <v>0</v>
      </c>
      <c r="BE334" s="213" t="n">
        <v>0</v>
      </c>
      <c r="BF334" s="213" t="str">
        <f aca="false">AQ334</f>
        <v>no data</v>
      </c>
      <c r="BG334" s="215" t="n">
        <f aca="false">BD334/24</f>
        <v>0</v>
      </c>
      <c r="BH334" s="240" t="n">
        <v>0</v>
      </c>
      <c r="BI334" s="241" t="n">
        <v>0</v>
      </c>
      <c r="BJ334" s="242" t="n">
        <v>0</v>
      </c>
      <c r="BK334" s="242" t="n">
        <v>0</v>
      </c>
      <c r="BL334" s="243" t="n">
        <v>50</v>
      </c>
      <c r="BM334" s="242" t="n">
        <v>0</v>
      </c>
      <c r="BN334" s="244" t="n">
        <v>0</v>
      </c>
      <c r="BO334" s="232" t="n">
        <f aca="false">SUM(BH334:BI334)</f>
        <v>0</v>
      </c>
      <c r="BP334" s="213" t="n">
        <v>0</v>
      </c>
      <c r="BQ334" s="213" t="n">
        <v>0</v>
      </c>
      <c r="BR334" s="215" t="n">
        <v>0</v>
      </c>
    </row>
    <row r="335" customFormat="false" ht="14.95" hidden="false" customHeight="true" outlineLevel="0" collapsed="false">
      <c r="A335" s="189" t="s">
        <v>132</v>
      </c>
      <c r="B335" s="55" t="n">
        <v>43795</v>
      </c>
      <c r="C335" s="56" t="n">
        <v>66.4</v>
      </c>
      <c r="D335" s="57" t="n">
        <v>0.595</v>
      </c>
      <c r="E335" s="58" t="n">
        <v>59.5</v>
      </c>
      <c r="F335" s="59" t="n">
        <v>76</v>
      </c>
      <c r="G335" s="59" t="n">
        <v>59</v>
      </c>
      <c r="H335" s="60" t="n">
        <v>0</v>
      </c>
      <c r="I335" s="60" t="n">
        <v>0</v>
      </c>
      <c r="J335" s="60" t="n">
        <v>0</v>
      </c>
      <c r="K335" s="60" t="n">
        <v>0</v>
      </c>
      <c r="L335" s="61" t="n">
        <v>24</v>
      </c>
      <c r="M335" s="61" t="n">
        <v>0</v>
      </c>
      <c r="N335" s="61" t="n">
        <v>24</v>
      </c>
      <c r="O335" s="61" t="n">
        <v>0</v>
      </c>
      <c r="P335" s="61" t="n">
        <v>0</v>
      </c>
      <c r="Q335" s="61" t="n">
        <v>0</v>
      </c>
      <c r="R335" s="61" t="n">
        <v>3699</v>
      </c>
      <c r="S335" s="62" t="n">
        <v>3682</v>
      </c>
      <c r="T335" s="62" t="n">
        <v>0</v>
      </c>
      <c r="U335" s="63" t="n">
        <v>0</v>
      </c>
      <c r="V335" s="63" t="n">
        <v>0</v>
      </c>
      <c r="W335" s="60" t="n">
        <v>42</v>
      </c>
      <c r="X335" s="60" t="n">
        <v>0</v>
      </c>
      <c r="Y335" s="60" t="n">
        <v>42</v>
      </c>
      <c r="Z335" s="60" t="n">
        <v>0</v>
      </c>
      <c r="AA335" s="60" t="n">
        <v>60</v>
      </c>
      <c r="AB335" s="59" t="n">
        <v>0</v>
      </c>
      <c r="AC335" s="59" t="n">
        <f aca="false">(V335-U335)+AZ335</f>
        <v>4</v>
      </c>
      <c r="AD335" s="65" t="n">
        <f aca="false">U335-T335</f>
        <v>0</v>
      </c>
      <c r="AE335" s="59" t="n">
        <v>0</v>
      </c>
      <c r="AF335" s="66" t="str">
        <f aca="false">IF(AE335&gt;0, V335/(AE335*24),"no data")</f>
        <v>no data</v>
      </c>
      <c r="AG335" s="67" t="n">
        <f aca="false">IF(R335&gt;0,R335/24,"no data")</f>
        <v>154.125</v>
      </c>
      <c r="AH335" s="66" t="str">
        <f aca="false">IF(U335&gt;0,(U335/R335),"no data")</f>
        <v>no data</v>
      </c>
      <c r="AI335" s="68" t="n">
        <f aca="false">(1440-((W335*X335)+(Y335*Z335)+(AA335*AB335))/(W335+Y335+AA335))/1440</f>
        <v>1</v>
      </c>
      <c r="AJ335" s="69" t="str">
        <f aca="false">IF(U335&gt;0,(1440-((X335*W335+AT335*AU335)+(Z335*Y335+AV335*AW335)+(AA335*AB335+AX335*AY335))/(W335+Y335+AA335))/1440,"no data")</f>
        <v>no data</v>
      </c>
      <c r="AK335" s="91" t="n">
        <v>0</v>
      </c>
      <c r="AL335" s="166" t="n">
        <v>0</v>
      </c>
      <c r="AM335" s="58" t="n">
        <f aca="false">AK335*AL335</f>
        <v>0</v>
      </c>
      <c r="AN335" s="58"/>
      <c r="AO335" s="58"/>
      <c r="AP335" s="58"/>
      <c r="AQ335" s="209" t="str">
        <f aca="false">IF(U335&gt;0,((((AK335*AL335)+(AN335*AO335))/(U335*1000))*1000000),"no data")</f>
        <v>no data</v>
      </c>
      <c r="AR335" s="168" t="n">
        <f aca="false">S335/24</f>
        <v>153.416666666667</v>
      </c>
      <c r="AS335" s="34"/>
      <c r="AT335" s="59" t="n">
        <v>0</v>
      </c>
      <c r="AU335" s="76" t="n">
        <v>0</v>
      </c>
      <c r="AV335" s="76" t="n">
        <v>0</v>
      </c>
      <c r="AW335" s="59" t="n">
        <v>0</v>
      </c>
      <c r="AX335" s="76" t="n">
        <v>0</v>
      </c>
      <c r="AY335" s="59" t="n">
        <v>0</v>
      </c>
      <c r="AZ335" s="59" t="n">
        <v>4</v>
      </c>
      <c r="BB335" s="77" t="n">
        <v>0</v>
      </c>
      <c r="BC335" s="77" t="n">
        <v>0</v>
      </c>
      <c r="BD335" s="77" t="n">
        <v>0</v>
      </c>
      <c r="BE335" s="77" t="n">
        <f aca="false">BC335-BB335</f>
        <v>0</v>
      </c>
      <c r="BF335" s="77" t="str">
        <f aca="false">AQ335</f>
        <v>no data</v>
      </c>
      <c r="BG335" s="139" t="n">
        <f aca="false">BD335/24</f>
        <v>0</v>
      </c>
      <c r="BH335" s="79" t="n">
        <v>0</v>
      </c>
      <c r="BI335" s="80" t="n">
        <v>0</v>
      </c>
      <c r="BJ335" s="82" t="n">
        <v>0</v>
      </c>
      <c r="BK335" s="82" t="n">
        <v>0</v>
      </c>
      <c r="BL335" s="142" t="n">
        <v>50</v>
      </c>
      <c r="BM335" s="82" t="n">
        <v>0</v>
      </c>
      <c r="BN335" s="81" t="n">
        <v>0</v>
      </c>
      <c r="BO335" s="78" t="n">
        <f aca="false">SUM(BH335:BI335)</f>
        <v>0</v>
      </c>
      <c r="BP335" s="77" t="n">
        <v>0</v>
      </c>
      <c r="BQ335" s="77" t="n">
        <v>0</v>
      </c>
      <c r="BR335" s="78" t="n">
        <v>0</v>
      </c>
    </row>
    <row r="336" customFormat="false" ht="13.8" hidden="false" customHeight="false" outlineLevel="0" collapsed="false">
      <c r="A336" s="189"/>
      <c r="B336" s="55" t="n">
        <v>43796</v>
      </c>
      <c r="C336" s="56" t="n">
        <v>64</v>
      </c>
      <c r="D336" s="57" t="n">
        <v>0.68</v>
      </c>
      <c r="E336" s="58" t="n">
        <v>60.4</v>
      </c>
      <c r="F336" s="59" t="n">
        <v>80</v>
      </c>
      <c r="G336" s="59" t="n">
        <v>55</v>
      </c>
      <c r="H336" s="60" t="n">
        <v>0</v>
      </c>
      <c r="I336" s="60" t="n">
        <v>0</v>
      </c>
      <c r="J336" s="60" t="n">
        <v>0</v>
      </c>
      <c r="K336" s="60" t="n">
        <v>0</v>
      </c>
      <c r="L336" s="61" t="n">
        <v>24</v>
      </c>
      <c r="M336" s="61" t="n">
        <v>0</v>
      </c>
      <c r="N336" s="61" t="n">
        <v>24</v>
      </c>
      <c r="O336" s="61" t="n">
        <v>0</v>
      </c>
      <c r="P336" s="61" t="n">
        <v>0</v>
      </c>
      <c r="Q336" s="61" t="n">
        <v>0</v>
      </c>
      <c r="R336" s="61" t="n">
        <v>3702</v>
      </c>
      <c r="S336" s="62" t="n">
        <v>3686</v>
      </c>
      <c r="T336" s="62" t="n">
        <v>0</v>
      </c>
      <c r="U336" s="63" t="n">
        <v>0</v>
      </c>
      <c r="V336" s="63" t="n">
        <v>0</v>
      </c>
      <c r="W336" s="60" t="n">
        <v>42</v>
      </c>
      <c r="X336" s="60" t="n">
        <v>0</v>
      </c>
      <c r="Y336" s="60" t="n">
        <v>42</v>
      </c>
      <c r="Z336" s="60" t="n">
        <v>0</v>
      </c>
      <c r="AA336" s="60" t="n">
        <v>60</v>
      </c>
      <c r="AB336" s="59" t="n">
        <v>0</v>
      </c>
      <c r="AC336" s="59" t="n">
        <f aca="false">(V336-U336)+AZ336</f>
        <v>5</v>
      </c>
      <c r="AD336" s="65" t="n">
        <f aca="false">U336-T336</f>
        <v>0</v>
      </c>
      <c r="AE336" s="59" t="n">
        <v>0</v>
      </c>
      <c r="AF336" s="66" t="str">
        <f aca="false">IF(AE336&gt;0, V336/(AE336*24),"no data")</f>
        <v>no data</v>
      </c>
      <c r="AG336" s="67" t="n">
        <f aca="false">IF(R336&gt;0,R336/24,"no data")</f>
        <v>154.25</v>
      </c>
      <c r="AH336" s="66" t="str">
        <f aca="false">IF(U336&gt;0,(U336/R336),"no data")</f>
        <v>no data</v>
      </c>
      <c r="AI336" s="68" t="n">
        <f aca="false">(1440-((W336*X336)+(Y336*Z336)+(AA336*AB336))/(W336+Y336+AA336))/1440</f>
        <v>1</v>
      </c>
      <c r="AJ336" s="69" t="str">
        <f aca="false">IF(U336&gt;0,(1440-((X336*W336+AT336*AU336)+(Z336*Y336+AV336*AW336)+(AA336*AB336+AX336*AY336))/(W336+Y336+AA336))/1440,"no data")</f>
        <v>no data</v>
      </c>
      <c r="AK336" s="91" t="n">
        <v>0</v>
      </c>
      <c r="AL336" s="166" t="n">
        <v>0</v>
      </c>
      <c r="AM336" s="58" t="n">
        <f aca="false">AK336*AL336</f>
        <v>0</v>
      </c>
      <c r="AN336" s="58"/>
      <c r="AO336" s="58"/>
      <c r="AP336" s="58"/>
      <c r="AQ336" s="209" t="str">
        <f aca="false">IF(U336&gt;0,((((AK336*AL336)+(AN336*AO336))/(U336*1000))*1000000),"no data")</f>
        <v>no data</v>
      </c>
      <c r="AR336" s="168" t="n">
        <f aca="false">S336/24</f>
        <v>153.583333333333</v>
      </c>
      <c r="AS336" s="34"/>
      <c r="AT336" s="59" t="n">
        <v>0</v>
      </c>
      <c r="AU336" s="76" t="n">
        <v>0</v>
      </c>
      <c r="AV336" s="76" t="n">
        <v>0</v>
      </c>
      <c r="AW336" s="59" t="n">
        <v>0</v>
      </c>
      <c r="AX336" s="76" t="n">
        <v>0</v>
      </c>
      <c r="AY336" s="59" t="n">
        <v>0</v>
      </c>
      <c r="AZ336" s="59" t="n">
        <v>5</v>
      </c>
      <c r="BB336" s="77" t="n">
        <v>0</v>
      </c>
      <c r="BC336" s="77" t="n">
        <v>0</v>
      </c>
      <c r="BD336" s="77" t="n">
        <v>0</v>
      </c>
      <c r="BE336" s="77" t="n">
        <f aca="false">BC336-BB336</f>
        <v>0</v>
      </c>
      <c r="BF336" s="77" t="str">
        <f aca="false">AQ336</f>
        <v>no data</v>
      </c>
      <c r="BG336" s="139" t="n">
        <f aca="false">BD336/24</f>
        <v>0</v>
      </c>
      <c r="BH336" s="79" t="n">
        <v>0</v>
      </c>
      <c r="BI336" s="80" t="n">
        <v>0</v>
      </c>
      <c r="BJ336" s="82" t="n">
        <v>0</v>
      </c>
      <c r="BK336" s="82" t="n">
        <v>0</v>
      </c>
      <c r="BL336" s="142" t="n">
        <v>50</v>
      </c>
      <c r="BM336" s="82" t="n">
        <v>0</v>
      </c>
      <c r="BN336" s="81" t="n">
        <v>0</v>
      </c>
      <c r="BO336" s="78" t="n">
        <f aca="false">SUM(BH336:BI336)</f>
        <v>0</v>
      </c>
      <c r="BP336" s="77" t="n">
        <v>0</v>
      </c>
      <c r="BQ336" s="77" t="n">
        <v>0</v>
      </c>
      <c r="BR336" s="78" t="n">
        <v>0</v>
      </c>
    </row>
    <row r="337" customFormat="false" ht="13.8" hidden="false" customHeight="false" outlineLevel="0" collapsed="false">
      <c r="A337" s="189"/>
      <c r="B337" s="55" t="n">
        <v>43797</v>
      </c>
      <c r="C337" s="56" t="n">
        <v>64</v>
      </c>
      <c r="D337" s="57" t="n">
        <v>0.7</v>
      </c>
      <c r="E337" s="58" t="n">
        <v>61.1</v>
      </c>
      <c r="F337" s="59" t="n">
        <v>76</v>
      </c>
      <c r="G337" s="59" t="n">
        <v>46</v>
      </c>
      <c r="H337" s="60" t="n">
        <v>0</v>
      </c>
      <c r="I337" s="60" t="n">
        <v>0</v>
      </c>
      <c r="J337" s="60" t="n">
        <v>0</v>
      </c>
      <c r="K337" s="60" t="n">
        <v>0</v>
      </c>
      <c r="L337" s="61" t="n">
        <v>24</v>
      </c>
      <c r="M337" s="61" t="n">
        <v>0</v>
      </c>
      <c r="N337" s="61" t="n">
        <v>24</v>
      </c>
      <c r="O337" s="61" t="n">
        <v>0</v>
      </c>
      <c r="P337" s="61" t="n">
        <v>0</v>
      </c>
      <c r="Q337" s="61" t="n">
        <v>0</v>
      </c>
      <c r="R337" s="61" t="n">
        <v>3708</v>
      </c>
      <c r="S337" s="62" t="n">
        <v>3686</v>
      </c>
      <c r="T337" s="62" t="n">
        <v>0</v>
      </c>
      <c r="U337" s="63" t="n">
        <v>0</v>
      </c>
      <c r="V337" s="63" t="n">
        <v>0</v>
      </c>
      <c r="W337" s="60" t="n">
        <v>42</v>
      </c>
      <c r="X337" s="60" t="n">
        <v>0</v>
      </c>
      <c r="Y337" s="60" t="n">
        <v>42</v>
      </c>
      <c r="Z337" s="60" t="n">
        <v>0</v>
      </c>
      <c r="AA337" s="60" t="n">
        <v>60</v>
      </c>
      <c r="AB337" s="59" t="n">
        <v>0</v>
      </c>
      <c r="AC337" s="59" t="n">
        <f aca="false">(V337-U337)+AZ337</f>
        <v>5</v>
      </c>
      <c r="AD337" s="65" t="n">
        <f aca="false">U337-T337</f>
        <v>0</v>
      </c>
      <c r="AE337" s="59" t="n">
        <v>0</v>
      </c>
      <c r="AF337" s="66" t="str">
        <f aca="false">IF(AE340&gt;0, V340/(AE340*24),"no data")</f>
        <v>no data</v>
      </c>
      <c r="AG337" s="67" t="n">
        <f aca="false">IF(R337&gt;0,R337/24,"no data")</f>
        <v>154.5</v>
      </c>
      <c r="AH337" s="66" t="str">
        <f aca="false">IF(U340&gt;0,(U340/R340),"no data")</f>
        <v>no data</v>
      </c>
      <c r="AI337" s="68" t="n">
        <f aca="false">(1440-((W337*X337)+(Y337*Z337)+(AA337*AB337))/(W337+Y337+AA337))/1440</f>
        <v>1</v>
      </c>
      <c r="AJ337" s="69" t="str">
        <f aca="false">IF(U340&gt;0,(1440-((X340*W340+AT337*AU337)+(Z340*Y340+AV337*AW337)+(AA340*AB340+AX337*AY337))/(W340+Y340+AA340))/1440,"no data")</f>
        <v>no data</v>
      </c>
      <c r="AK337" s="70" t="n">
        <v>0</v>
      </c>
      <c r="AL337" s="170" t="n">
        <v>0</v>
      </c>
      <c r="AM337" s="58" t="n">
        <f aca="false">AK337*AL337</f>
        <v>0</v>
      </c>
      <c r="AN337" s="58"/>
      <c r="AO337" s="58"/>
      <c r="AP337" s="58"/>
      <c r="AQ337" s="209" t="str">
        <f aca="false">IF(U337&gt;0,((((AK337*AL337)+(AN337*AO337))/(U337*1000))*1000000),"no data")</f>
        <v>no data</v>
      </c>
      <c r="AR337" s="168" t="n">
        <f aca="false">S337/24</f>
        <v>153.583333333333</v>
      </c>
      <c r="AS337" s="34"/>
      <c r="AT337" s="59" t="n">
        <v>0</v>
      </c>
      <c r="AU337" s="76" t="n">
        <v>0</v>
      </c>
      <c r="AV337" s="76" t="n">
        <v>0</v>
      </c>
      <c r="AW337" s="59" t="n">
        <v>0</v>
      </c>
      <c r="AX337" s="76" t="n">
        <v>0</v>
      </c>
      <c r="AY337" s="59" t="n">
        <v>0</v>
      </c>
      <c r="AZ337" s="59" t="n">
        <v>5</v>
      </c>
      <c r="BB337" s="77" t="n">
        <v>0</v>
      </c>
      <c r="BC337" s="77" t="n">
        <v>0</v>
      </c>
      <c r="BD337" s="77" t="n">
        <v>0</v>
      </c>
      <c r="BE337" s="77" t="n">
        <f aca="false">BC337-BB337</f>
        <v>0</v>
      </c>
      <c r="BF337" s="77" t="str">
        <f aca="false">AQ337</f>
        <v>no data</v>
      </c>
      <c r="BG337" s="139" t="n">
        <f aca="false">BD337/24</f>
        <v>0</v>
      </c>
      <c r="BH337" s="79" t="n">
        <v>0</v>
      </c>
      <c r="BI337" s="80" t="n">
        <v>0</v>
      </c>
      <c r="BJ337" s="82" t="n">
        <v>0</v>
      </c>
      <c r="BK337" s="82" t="n">
        <v>0</v>
      </c>
      <c r="BL337" s="142" t="n">
        <v>50</v>
      </c>
      <c r="BM337" s="82" t="n">
        <v>0</v>
      </c>
      <c r="BN337" s="81" t="n">
        <v>0</v>
      </c>
      <c r="BO337" s="78" t="n">
        <f aca="false">SUM(BH337:BI337)</f>
        <v>0</v>
      </c>
      <c r="BP337" s="77" t="n">
        <v>0</v>
      </c>
      <c r="BQ337" s="77" t="n">
        <v>0</v>
      </c>
      <c r="BR337" s="78" t="n">
        <v>0</v>
      </c>
    </row>
    <row r="338" customFormat="false" ht="13.8" hidden="false" customHeight="false" outlineLevel="0" collapsed="false">
      <c r="A338" s="189"/>
      <c r="B338" s="55" t="n">
        <v>43798</v>
      </c>
      <c r="C338" s="56" t="n">
        <v>62.3</v>
      </c>
      <c r="D338" s="57" t="n">
        <v>0.645</v>
      </c>
      <c r="E338" s="58" t="n">
        <v>57.7</v>
      </c>
      <c r="F338" s="59" t="n">
        <v>79</v>
      </c>
      <c r="G338" s="59" t="n">
        <v>53</v>
      </c>
      <c r="H338" s="60" t="n">
        <v>0</v>
      </c>
      <c r="I338" s="60" t="n">
        <v>0</v>
      </c>
      <c r="J338" s="60" t="n">
        <v>0</v>
      </c>
      <c r="K338" s="60" t="n">
        <v>0</v>
      </c>
      <c r="L338" s="61" t="n">
        <v>24</v>
      </c>
      <c r="M338" s="61" t="n">
        <v>0</v>
      </c>
      <c r="N338" s="61" t="n">
        <v>24</v>
      </c>
      <c r="O338" s="61" t="n">
        <v>0</v>
      </c>
      <c r="P338" s="61" t="n">
        <v>0</v>
      </c>
      <c r="Q338" s="61" t="n">
        <v>0</v>
      </c>
      <c r="R338" s="61" t="n">
        <v>3707</v>
      </c>
      <c r="S338" s="62" t="n">
        <v>3689</v>
      </c>
      <c r="T338" s="62" t="n">
        <v>0</v>
      </c>
      <c r="U338" s="63" t="n">
        <v>0</v>
      </c>
      <c r="V338" s="63" t="n">
        <v>0</v>
      </c>
      <c r="W338" s="60" t="n">
        <v>42</v>
      </c>
      <c r="X338" s="60" t="n">
        <v>0</v>
      </c>
      <c r="Y338" s="60" t="n">
        <v>42</v>
      </c>
      <c r="Z338" s="60" t="n">
        <v>0</v>
      </c>
      <c r="AA338" s="60" t="n">
        <v>60</v>
      </c>
      <c r="AB338" s="59" t="n">
        <v>0</v>
      </c>
      <c r="AC338" s="59" t="n">
        <f aca="false">(V338-U338)+AZ338</f>
        <v>5</v>
      </c>
      <c r="AD338" s="65" t="n">
        <f aca="false">U338-T338</f>
        <v>0</v>
      </c>
      <c r="AE338" s="59" t="n">
        <v>0</v>
      </c>
      <c r="AF338" s="66" t="str">
        <f aca="false">IF(AE338&gt;0, V338/(AE338*24),"no data")</f>
        <v>no data</v>
      </c>
      <c r="AG338" s="67" t="n">
        <f aca="false">IF(R338&gt;0,R338/24,"no data")</f>
        <v>154.458333333333</v>
      </c>
      <c r="AH338" s="66" t="str">
        <f aca="false">IF(U338&gt;0,(U338/R338),"no data")</f>
        <v>no data</v>
      </c>
      <c r="AI338" s="68" t="n">
        <f aca="false">(1440-((W338*X338)+(Y338*Z338)+(AA338*AB338))/(W338+Y338+AA338))/1440</f>
        <v>1</v>
      </c>
      <c r="AJ338" s="69" t="str">
        <f aca="false">IF(U338&gt;0,(1440-((X338*W338+AT338*AU338)+(Z338*Y338+AV338*AW338)+(AA338*AB338+AX338*AY338))/(W338+Y338+AA338))/1440,"no data")</f>
        <v>no data</v>
      </c>
      <c r="AK338" s="70" t="n">
        <v>0</v>
      </c>
      <c r="AL338" s="170" t="n">
        <v>0</v>
      </c>
      <c r="AM338" s="58" t="n">
        <f aca="false">AK338*AL338</f>
        <v>0</v>
      </c>
      <c r="AN338" s="58"/>
      <c r="AO338" s="58"/>
      <c r="AP338" s="58"/>
      <c r="AQ338" s="209" t="str">
        <f aca="false">IF(U338&gt;0,((((AK338*AL338)+(AN338*AO338))/(U338*1000))*1000000),"no data")</f>
        <v>no data</v>
      </c>
      <c r="AR338" s="168" t="n">
        <f aca="false">S338/24</f>
        <v>153.708333333333</v>
      </c>
      <c r="AS338" s="34"/>
      <c r="AT338" s="59" t="n">
        <v>0</v>
      </c>
      <c r="AU338" s="76" t="n">
        <v>0</v>
      </c>
      <c r="AV338" s="76" t="n">
        <v>0</v>
      </c>
      <c r="AW338" s="59" t="n">
        <v>0</v>
      </c>
      <c r="AX338" s="76" t="n">
        <v>0</v>
      </c>
      <c r="AY338" s="59" t="n">
        <v>0</v>
      </c>
      <c r="AZ338" s="59" t="n">
        <v>5</v>
      </c>
      <c r="BB338" s="77" t="n">
        <v>0</v>
      </c>
      <c r="BC338" s="77" t="n">
        <v>0</v>
      </c>
      <c r="BD338" s="77" t="n">
        <v>0</v>
      </c>
      <c r="BE338" s="77" t="n">
        <f aca="false">BC338-BB338</f>
        <v>0</v>
      </c>
      <c r="BF338" s="77" t="str">
        <f aca="false">AQ338</f>
        <v>no data</v>
      </c>
      <c r="BG338" s="139" t="n">
        <f aca="false">BD338/24</f>
        <v>0</v>
      </c>
      <c r="BH338" s="79" t="n">
        <v>0</v>
      </c>
      <c r="BI338" s="80" t="n">
        <v>0</v>
      </c>
      <c r="BJ338" s="82" t="n">
        <v>0</v>
      </c>
      <c r="BK338" s="82" t="n">
        <v>0</v>
      </c>
      <c r="BL338" s="142" t="n">
        <v>50</v>
      </c>
      <c r="BM338" s="82" t="n">
        <v>0</v>
      </c>
      <c r="BN338" s="81" t="n">
        <v>0</v>
      </c>
      <c r="BO338" s="78" t="n">
        <f aca="false">SUM(BH338:BI338)</f>
        <v>0</v>
      </c>
      <c r="BP338" s="77" t="n">
        <v>0</v>
      </c>
      <c r="BQ338" s="77" t="n">
        <v>0</v>
      </c>
      <c r="BR338" s="78" t="n">
        <v>0</v>
      </c>
    </row>
    <row r="339" customFormat="false" ht="13.8" hidden="false" customHeight="false" outlineLevel="0" collapsed="false">
      <c r="A339" s="189"/>
      <c r="B339" s="55" t="n">
        <v>43799</v>
      </c>
      <c r="C339" s="56" t="n">
        <v>62.2</v>
      </c>
      <c r="D339" s="57" t="n">
        <v>0.55</v>
      </c>
      <c r="E339" s="58" t="n">
        <v>54</v>
      </c>
      <c r="F339" s="59" t="n">
        <v>84</v>
      </c>
      <c r="G339" s="59" t="n">
        <v>52</v>
      </c>
      <c r="H339" s="60" t="n">
        <v>0</v>
      </c>
      <c r="I339" s="60" t="n">
        <v>0</v>
      </c>
      <c r="J339" s="60" t="n">
        <v>0</v>
      </c>
      <c r="K339" s="60" t="n">
        <v>0</v>
      </c>
      <c r="L339" s="61" t="n">
        <v>24</v>
      </c>
      <c r="M339" s="61" t="n">
        <v>0</v>
      </c>
      <c r="N339" s="61" t="n">
        <v>24</v>
      </c>
      <c r="O339" s="61" t="n">
        <v>0</v>
      </c>
      <c r="P339" s="61" t="n">
        <v>0</v>
      </c>
      <c r="Q339" s="61" t="n">
        <v>0</v>
      </c>
      <c r="R339" s="61" t="n">
        <v>3702</v>
      </c>
      <c r="S339" s="62" t="n">
        <v>3696</v>
      </c>
      <c r="T339" s="62" t="n">
        <v>0</v>
      </c>
      <c r="U339" s="63" t="n">
        <v>0</v>
      </c>
      <c r="V339" s="63" t="n">
        <v>0</v>
      </c>
      <c r="W339" s="60" t="n">
        <v>42</v>
      </c>
      <c r="X339" s="60" t="n">
        <v>0</v>
      </c>
      <c r="Y339" s="60" t="n">
        <v>42</v>
      </c>
      <c r="Z339" s="60" t="n">
        <v>0</v>
      </c>
      <c r="AA339" s="60" t="n">
        <v>60</v>
      </c>
      <c r="AB339" s="59" t="n">
        <v>0</v>
      </c>
      <c r="AC339" s="59" t="n">
        <f aca="false">(V339-U339)+AZ339</f>
        <v>5</v>
      </c>
      <c r="AD339" s="65" t="n">
        <f aca="false">U339-T339</f>
        <v>0</v>
      </c>
      <c r="AE339" s="59" t="n">
        <v>0</v>
      </c>
      <c r="AF339" s="66" t="str">
        <f aca="false">IF(AE339&gt;0, V339/(AE339*24),"no data")</f>
        <v>no data</v>
      </c>
      <c r="AG339" s="67" t="n">
        <f aca="false">IF(R339&gt;0,R339/24,"no data")</f>
        <v>154.25</v>
      </c>
      <c r="AH339" s="66" t="str">
        <f aca="false">IF(U339&gt;0,(U339/R339),"no data")</f>
        <v>no data</v>
      </c>
      <c r="AI339" s="68" t="n">
        <f aca="false">(1440-((W339*X339)+(Y339*Z339)+(AA339*AB339))/(W339+Y339+AA339))/1440</f>
        <v>1</v>
      </c>
      <c r="AJ339" s="69" t="str">
        <f aca="false">IF(U339&gt;0,(1440-((X339*W339+AT339*AU339)+(Z339*Y339+AV339*AW339)+(AA339*AB339+AX339*AY339))/(W339+Y339+AA339))/1440,"no data")</f>
        <v>no data</v>
      </c>
      <c r="AK339" s="70" t="n">
        <v>0</v>
      </c>
      <c r="AL339" s="170" t="n">
        <v>0</v>
      </c>
      <c r="AM339" s="58" t="n">
        <f aca="false">AK339*AL339</f>
        <v>0</v>
      </c>
      <c r="AN339" s="58"/>
      <c r="AO339" s="58"/>
      <c r="AP339" s="58"/>
      <c r="AQ339" s="209" t="str">
        <f aca="false">IF(U339&gt;0,((((AK339*AL339)+(AN339*AO339))/(U339*1000))*1000000),"no data")</f>
        <v>no data</v>
      </c>
      <c r="AR339" s="168" t="n">
        <f aca="false">S339/24</f>
        <v>154</v>
      </c>
      <c r="AS339" s="34"/>
      <c r="AT339" s="59" t="n">
        <v>0</v>
      </c>
      <c r="AU339" s="76" t="n">
        <v>0</v>
      </c>
      <c r="AV339" s="76" t="n">
        <v>0</v>
      </c>
      <c r="AW339" s="59" t="n">
        <v>0</v>
      </c>
      <c r="AX339" s="76" t="n">
        <v>0</v>
      </c>
      <c r="AY339" s="59" t="n">
        <v>0</v>
      </c>
      <c r="AZ339" s="59" t="n">
        <v>5</v>
      </c>
      <c r="BB339" s="77" t="n">
        <v>0</v>
      </c>
      <c r="BC339" s="77" t="n">
        <v>0</v>
      </c>
      <c r="BD339" s="77" t="n">
        <v>0</v>
      </c>
      <c r="BE339" s="77" t="n">
        <f aca="false">BC339-BB339</f>
        <v>0</v>
      </c>
      <c r="BF339" s="77" t="str">
        <f aca="false">AQ339</f>
        <v>no data</v>
      </c>
      <c r="BG339" s="139" t="n">
        <f aca="false">BD339/24</f>
        <v>0</v>
      </c>
      <c r="BH339" s="79" t="n">
        <v>0</v>
      </c>
      <c r="BI339" s="80" t="n">
        <v>0</v>
      </c>
      <c r="BJ339" s="82" t="n">
        <v>0</v>
      </c>
      <c r="BK339" s="82" t="n">
        <v>0</v>
      </c>
      <c r="BL339" s="142" t="n">
        <v>50</v>
      </c>
      <c r="BM339" s="82" t="n">
        <v>0</v>
      </c>
      <c r="BN339" s="81" t="n">
        <v>0</v>
      </c>
      <c r="BO339" s="78" t="n">
        <f aca="false">SUM(BH339:BI339)</f>
        <v>0</v>
      </c>
      <c r="BP339" s="77" t="n">
        <v>0</v>
      </c>
      <c r="BQ339" s="77" t="n">
        <v>0</v>
      </c>
      <c r="BR339" s="78" t="n">
        <v>0</v>
      </c>
    </row>
    <row r="340" customFormat="false" ht="13.8" hidden="false" customHeight="false" outlineLevel="0" collapsed="false">
      <c r="A340" s="189"/>
      <c r="B340" s="55" t="n">
        <v>43800</v>
      </c>
      <c r="C340" s="56" t="n">
        <v>63</v>
      </c>
      <c r="D340" s="57" t="n">
        <v>0.5357</v>
      </c>
      <c r="E340" s="58" t="n">
        <v>54.34</v>
      </c>
      <c r="F340" s="59" t="n">
        <v>86</v>
      </c>
      <c r="G340" s="59" t="n">
        <v>51.4</v>
      </c>
      <c r="H340" s="60" t="n">
        <v>0</v>
      </c>
      <c r="I340" s="60" t="n">
        <v>0</v>
      </c>
      <c r="J340" s="60" t="n">
        <v>0</v>
      </c>
      <c r="K340" s="60" t="n">
        <v>0</v>
      </c>
      <c r="L340" s="61" t="n">
        <v>24</v>
      </c>
      <c r="M340" s="61" t="n">
        <v>0</v>
      </c>
      <c r="N340" s="61" t="n">
        <v>24</v>
      </c>
      <c r="O340" s="61" t="n">
        <v>0</v>
      </c>
      <c r="P340" s="61" t="n">
        <v>0</v>
      </c>
      <c r="Q340" s="61" t="n">
        <v>0</v>
      </c>
      <c r="R340" s="61" t="n">
        <v>3701</v>
      </c>
      <c r="S340" s="62" t="n">
        <v>3696</v>
      </c>
      <c r="T340" s="62" t="n">
        <v>0</v>
      </c>
      <c r="U340" s="63" t="n">
        <v>0</v>
      </c>
      <c r="V340" s="63" t="n">
        <v>0</v>
      </c>
      <c r="W340" s="60" t="n">
        <v>42</v>
      </c>
      <c r="X340" s="60" t="n">
        <v>0</v>
      </c>
      <c r="Y340" s="60" t="n">
        <v>42</v>
      </c>
      <c r="Z340" s="60" t="n">
        <v>0</v>
      </c>
      <c r="AA340" s="60" t="n">
        <v>60</v>
      </c>
      <c r="AB340" s="59" t="n">
        <v>0</v>
      </c>
      <c r="AC340" s="59" t="n">
        <f aca="false">(V340-U340)+AZ340</f>
        <v>4</v>
      </c>
      <c r="AD340" s="65" t="n">
        <f aca="false">U340-T340</f>
        <v>0</v>
      </c>
      <c r="AE340" s="59" t="n">
        <v>0</v>
      </c>
      <c r="AF340" s="66" t="str">
        <f aca="false">IF(AE340&gt;0, V340/(AE340*24),"no data")</f>
        <v>no data</v>
      </c>
      <c r="AG340" s="67" t="n">
        <f aca="false">IF(R340&gt;0,R340/24,"no data")</f>
        <v>154.208333333333</v>
      </c>
      <c r="AH340" s="66" t="str">
        <f aca="false">IF(U340&gt;0,(U340/R340),"no data")</f>
        <v>no data</v>
      </c>
      <c r="AI340" s="68" t="n">
        <v>1</v>
      </c>
      <c r="AJ340" s="69" t="str">
        <f aca="false">IF(U340&gt;0,(1440-((X340*W340+AT340*AU340)+(Z340*Y340+AV340*AW340)+(AA340*AB340+AX340*AY340))/(W340+Y340+AA340))/1440,"no data")</f>
        <v>no data</v>
      </c>
      <c r="AK340" s="70" t="n">
        <v>0</v>
      </c>
      <c r="AL340" s="170" t="n">
        <v>0</v>
      </c>
      <c r="AM340" s="58" t="n">
        <f aca="false">AK340*AL340</f>
        <v>0</v>
      </c>
      <c r="AN340" s="58"/>
      <c r="AO340" s="58"/>
      <c r="AP340" s="58"/>
      <c r="AQ340" s="209" t="str">
        <f aca="false">IF(U340&gt;0,((((AK340*AL340)+(AN340*AO340))/(U340*1000))*1000000),"no data")</f>
        <v>no data</v>
      </c>
      <c r="AR340" s="168" t="n">
        <f aca="false">S340/24</f>
        <v>154</v>
      </c>
      <c r="AS340" s="34"/>
      <c r="AT340" s="59" t="n">
        <v>0</v>
      </c>
      <c r="AU340" s="76" t="n">
        <v>0</v>
      </c>
      <c r="AV340" s="76" t="n">
        <v>0</v>
      </c>
      <c r="AW340" s="59" t="n">
        <v>0</v>
      </c>
      <c r="AX340" s="76" t="n">
        <v>0</v>
      </c>
      <c r="AY340" s="59" t="n">
        <v>0</v>
      </c>
      <c r="AZ340" s="59" t="n">
        <v>4</v>
      </c>
      <c r="BB340" s="77" t="n">
        <v>0</v>
      </c>
      <c r="BC340" s="77" t="n">
        <v>0</v>
      </c>
      <c r="BD340" s="77" t="n">
        <v>0</v>
      </c>
      <c r="BE340" s="77" t="n">
        <f aca="false">BC340-BB340</f>
        <v>0</v>
      </c>
      <c r="BF340" s="77" t="str">
        <f aca="false">AQ340</f>
        <v>no data</v>
      </c>
      <c r="BG340" s="139" t="n">
        <f aca="false">BD340/24</f>
        <v>0</v>
      </c>
      <c r="BH340" s="79" t="n">
        <v>0</v>
      </c>
      <c r="BI340" s="80" t="n">
        <v>0</v>
      </c>
      <c r="BJ340" s="82" t="n">
        <v>0</v>
      </c>
      <c r="BK340" s="82" t="n">
        <v>0</v>
      </c>
      <c r="BL340" s="142" t="n">
        <v>50</v>
      </c>
      <c r="BM340" s="82" t="n">
        <v>0</v>
      </c>
      <c r="BN340" s="81" t="n">
        <v>0</v>
      </c>
      <c r="BO340" s="78" t="n">
        <f aca="false">SUM(BH340:BI340)</f>
        <v>0</v>
      </c>
      <c r="BP340" s="77" t="n">
        <v>0</v>
      </c>
      <c r="BQ340" s="77" t="n">
        <v>0</v>
      </c>
      <c r="BR340" s="78" t="n">
        <v>0</v>
      </c>
    </row>
    <row r="341" customFormat="false" ht="13.8" hidden="false" customHeight="false" outlineLevel="0" collapsed="false">
      <c r="A341" s="189"/>
      <c r="B341" s="55" t="n">
        <v>43801</v>
      </c>
      <c r="C341" s="56" t="n">
        <v>62.72</v>
      </c>
      <c r="D341" s="57" t="n">
        <v>0.5769</v>
      </c>
      <c r="E341" s="58" t="n">
        <v>55.21</v>
      </c>
      <c r="F341" s="59" t="n">
        <v>80</v>
      </c>
      <c r="G341" s="59" t="n">
        <v>51</v>
      </c>
      <c r="H341" s="60" t="n">
        <v>0</v>
      </c>
      <c r="I341" s="60" t="n">
        <v>0</v>
      </c>
      <c r="J341" s="60" t="n">
        <v>0</v>
      </c>
      <c r="K341" s="60" t="n">
        <v>0</v>
      </c>
      <c r="L341" s="61" t="n">
        <v>24</v>
      </c>
      <c r="M341" s="61" t="n">
        <v>0</v>
      </c>
      <c r="N341" s="61" t="n">
        <v>24</v>
      </c>
      <c r="O341" s="61" t="n">
        <v>0</v>
      </c>
      <c r="P341" s="61" t="n">
        <v>0</v>
      </c>
      <c r="Q341" s="61" t="n">
        <v>0</v>
      </c>
      <c r="R341" s="61" t="n">
        <v>3700</v>
      </c>
      <c r="S341" s="62" t="n">
        <v>3696</v>
      </c>
      <c r="T341" s="62" t="n">
        <v>0</v>
      </c>
      <c r="U341" s="63" t="n">
        <v>0</v>
      </c>
      <c r="V341" s="63" t="n">
        <v>0</v>
      </c>
      <c r="W341" s="60" t="n">
        <v>42</v>
      </c>
      <c r="X341" s="60" t="n">
        <v>0</v>
      </c>
      <c r="Y341" s="60" t="n">
        <v>42</v>
      </c>
      <c r="Z341" s="60" t="n">
        <v>0</v>
      </c>
      <c r="AA341" s="60" t="n">
        <v>60</v>
      </c>
      <c r="AB341" s="59" t="n">
        <v>0</v>
      </c>
      <c r="AC341" s="59" t="n">
        <f aca="false">(V341-U341)+AZ341</f>
        <v>5</v>
      </c>
      <c r="AD341" s="65" t="n">
        <f aca="false">U341-T341</f>
        <v>0</v>
      </c>
      <c r="AE341" s="59" t="n">
        <v>0</v>
      </c>
      <c r="AF341" s="66" t="str">
        <f aca="false">IF(AE341&gt;0, V341/(AE341*24),"no data")</f>
        <v>no data</v>
      </c>
      <c r="AG341" s="67" t="n">
        <f aca="false">IF(R341&gt;0,R341/24,"no data")</f>
        <v>154.166666666667</v>
      </c>
      <c r="AH341" s="66" t="str">
        <f aca="false">IF(U341&gt;0,(U341/R341),"no data")</f>
        <v>no data</v>
      </c>
      <c r="AI341" s="68" t="n">
        <f aca="false">(1440-((W341*X341)+(Y341*Z341)+(AA341*AB341))/(W341+Y341+AA341))/1440</f>
        <v>1</v>
      </c>
      <c r="AJ341" s="69" t="str">
        <f aca="false">IF(U341&gt;0,(1440-((X341*W341+AT341*AU341)+(Z341*Y341+AV341*AW341)+(AA341*AB341+AX341*AY341))/(W341+Y341+AA341))/1440,"no data")</f>
        <v>no data</v>
      </c>
      <c r="AK341" s="70" t="n">
        <v>0</v>
      </c>
      <c r="AL341" s="170" t="n">
        <v>0</v>
      </c>
      <c r="AM341" s="58" t="n">
        <f aca="false">AK341*AL341</f>
        <v>0</v>
      </c>
      <c r="AN341" s="58"/>
      <c r="AO341" s="58"/>
      <c r="AP341" s="58"/>
      <c r="AQ341" s="209" t="str">
        <f aca="false">IF(U341&gt;0,((((AK341*AL341)+(AN341*AO341))/(U341*1000))*1000000),"no data")</f>
        <v>no data</v>
      </c>
      <c r="AR341" s="168" t="n">
        <f aca="false">S341/24</f>
        <v>154</v>
      </c>
      <c r="AS341" s="34"/>
      <c r="AT341" s="59" t="n">
        <v>0</v>
      </c>
      <c r="AU341" s="76" t="n">
        <v>0</v>
      </c>
      <c r="AV341" s="76" t="n">
        <v>0</v>
      </c>
      <c r="AW341" s="59" t="n">
        <v>0</v>
      </c>
      <c r="AX341" s="76" t="n">
        <v>0</v>
      </c>
      <c r="AY341" s="59" t="n">
        <v>0</v>
      </c>
      <c r="AZ341" s="59" t="n">
        <v>5</v>
      </c>
      <c r="BB341" s="77" t="n">
        <v>0</v>
      </c>
      <c r="BC341" s="77" t="n">
        <v>0</v>
      </c>
      <c r="BD341" s="77" t="n">
        <v>0</v>
      </c>
      <c r="BE341" s="77" t="n">
        <f aca="false">BC341-BB341</f>
        <v>0</v>
      </c>
      <c r="BF341" s="77" t="str">
        <f aca="false">AQ341</f>
        <v>no data</v>
      </c>
      <c r="BG341" s="139" t="n">
        <f aca="false">BD341/24</f>
        <v>0</v>
      </c>
      <c r="BH341" s="79" t="n">
        <v>0</v>
      </c>
      <c r="BI341" s="80" t="n">
        <v>0</v>
      </c>
      <c r="BJ341" s="82" t="n">
        <v>0</v>
      </c>
      <c r="BK341" s="82" t="n">
        <v>0</v>
      </c>
      <c r="BL341" s="142" t="n">
        <v>50</v>
      </c>
      <c r="BM341" s="82" t="n">
        <v>0</v>
      </c>
      <c r="BN341" s="81" t="n">
        <v>0</v>
      </c>
      <c r="BO341" s="78" t="n">
        <f aca="false">SUM(BH341:BI341)</f>
        <v>0</v>
      </c>
      <c r="BP341" s="77" t="n">
        <v>0</v>
      </c>
      <c r="BQ341" s="77" t="n">
        <v>0</v>
      </c>
      <c r="BR341" s="78" t="n">
        <v>0</v>
      </c>
    </row>
    <row r="342" customFormat="false" ht="14.95" hidden="false" customHeight="true" outlineLevel="0" collapsed="false">
      <c r="A342" s="190" t="s">
        <v>133</v>
      </c>
      <c r="B342" s="191" t="n">
        <v>43802</v>
      </c>
      <c r="C342" s="192" t="n">
        <v>62.3</v>
      </c>
      <c r="D342" s="193" t="n">
        <v>0.637</v>
      </c>
      <c r="E342" s="194" t="n">
        <v>56.9</v>
      </c>
      <c r="F342" s="195" t="n">
        <v>80</v>
      </c>
      <c r="G342" s="195" t="n">
        <v>51</v>
      </c>
      <c r="H342" s="196" t="n">
        <v>0</v>
      </c>
      <c r="I342" s="196" t="n">
        <v>0</v>
      </c>
      <c r="J342" s="196" t="n">
        <v>0</v>
      </c>
      <c r="K342" s="196" t="n">
        <v>0</v>
      </c>
      <c r="L342" s="197" t="n">
        <v>24</v>
      </c>
      <c r="M342" s="197" t="n">
        <v>0</v>
      </c>
      <c r="N342" s="197" t="n">
        <v>24</v>
      </c>
      <c r="O342" s="197" t="n">
        <v>0</v>
      </c>
      <c r="P342" s="197" t="n">
        <v>0</v>
      </c>
      <c r="Q342" s="197" t="n">
        <v>0</v>
      </c>
      <c r="R342" s="198" t="n">
        <v>3700</v>
      </c>
      <c r="S342" s="199" t="n">
        <v>3695</v>
      </c>
      <c r="T342" s="199" t="n">
        <v>0</v>
      </c>
      <c r="U342" s="200" t="n">
        <v>0</v>
      </c>
      <c r="V342" s="200" t="n">
        <v>0</v>
      </c>
      <c r="W342" s="195" t="n">
        <v>42</v>
      </c>
      <c r="X342" s="195" t="n">
        <v>0</v>
      </c>
      <c r="Y342" s="195" t="n">
        <v>42</v>
      </c>
      <c r="Z342" s="195" t="n">
        <v>0</v>
      </c>
      <c r="AA342" s="195" t="n">
        <v>60</v>
      </c>
      <c r="AB342" s="195" t="n">
        <v>0</v>
      </c>
      <c r="AC342" s="195" t="n">
        <v>4</v>
      </c>
      <c r="AD342" s="201" t="n">
        <f aca="false">U342-T342</f>
        <v>0</v>
      </c>
      <c r="AE342" s="195" t="n">
        <v>0</v>
      </c>
      <c r="AF342" s="202" t="str">
        <f aca="false">IF(AE342&gt;0, V342/(AE342*24),"no data")</f>
        <v>no data</v>
      </c>
      <c r="AG342" s="203" t="n">
        <f aca="false">IF(R342&gt;0,R342/24,"no data")</f>
        <v>154.166666666667</v>
      </c>
      <c r="AH342" s="202" t="str">
        <f aca="false">IF(U342&gt;0,(U342/R342),"no data")</f>
        <v>no data</v>
      </c>
      <c r="AI342" s="204" t="n">
        <f aca="false">(1440-((W342*X342)+(Y342*Z342)+(AA342*AB342))/(W342+Y342+AA342))/1440</f>
        <v>1</v>
      </c>
      <c r="AJ342" s="205" t="str">
        <f aca="false">IF(U342&gt;0,(1440-((X342*W342+AT342*AU342)+(Z342*Y342+AV342*AW342)+(AA342*AB342+AX342*AY342))/(W342+Y342+AA342))/1440,"no data")</f>
        <v>no data</v>
      </c>
      <c r="AK342" s="249" t="n">
        <v>0</v>
      </c>
      <c r="AL342" s="250" t="n">
        <v>0</v>
      </c>
      <c r="AM342" s="208" t="n">
        <f aca="false">AK342*AL342</f>
        <v>0</v>
      </c>
      <c r="AN342" s="208"/>
      <c r="AO342" s="208"/>
      <c r="AP342" s="208"/>
      <c r="AQ342" s="209" t="str">
        <f aca="false">IF(U342&gt;0,((((AK342*AL342)+(AN342*AO342))/(U342*1000))*1000000),"no data")</f>
        <v>no data</v>
      </c>
      <c r="AR342" s="210" t="n">
        <f aca="false">S342/24</f>
        <v>153.958333333333</v>
      </c>
      <c r="AS342" s="34"/>
      <c r="AT342" s="211" t="n">
        <v>0</v>
      </c>
      <c r="AU342" s="195" t="n">
        <v>0</v>
      </c>
      <c r="AV342" s="212" t="n">
        <v>0</v>
      </c>
      <c r="AW342" s="212" t="n">
        <v>0</v>
      </c>
      <c r="AX342" s="195" t="n">
        <v>0</v>
      </c>
      <c r="AY342" s="212" t="n">
        <v>0</v>
      </c>
      <c r="AZ342" s="195" t="n">
        <v>4</v>
      </c>
      <c r="BB342" s="195" t="n">
        <v>0</v>
      </c>
      <c r="BC342" s="195" t="n">
        <v>0</v>
      </c>
      <c r="BD342" s="195" t="n">
        <v>0</v>
      </c>
      <c r="BE342" s="213" t="n">
        <f aca="false">BC342-BB342</f>
        <v>0</v>
      </c>
      <c r="BF342" s="214" t="str">
        <f aca="false">AQ342</f>
        <v>no data</v>
      </c>
      <c r="BG342" s="215" t="n">
        <f aca="false">BD342/24</f>
        <v>0</v>
      </c>
      <c r="BH342" s="216" t="n">
        <v>0</v>
      </c>
      <c r="BI342" s="217" t="n">
        <v>0</v>
      </c>
      <c r="BJ342" s="213" t="n">
        <v>0</v>
      </c>
      <c r="BK342" s="213" t="n">
        <v>0</v>
      </c>
      <c r="BL342" s="243" t="n">
        <v>50</v>
      </c>
      <c r="BM342" s="215" t="n">
        <v>0</v>
      </c>
      <c r="BN342" s="215" t="n">
        <v>0</v>
      </c>
      <c r="BO342" s="215" t="n">
        <f aca="false">SUM(BH342:BI342)</f>
        <v>0</v>
      </c>
      <c r="BP342" s="213" t="n">
        <v>0</v>
      </c>
      <c r="BQ342" s="213" t="n">
        <v>0</v>
      </c>
      <c r="BR342" s="215" t="n">
        <v>0</v>
      </c>
    </row>
    <row r="343" customFormat="false" ht="13.8" hidden="false" customHeight="false" outlineLevel="0" collapsed="false">
      <c r="A343" s="190"/>
      <c r="B343" s="191" t="n">
        <v>43803</v>
      </c>
      <c r="C343" s="192" t="n">
        <v>62.3</v>
      </c>
      <c r="D343" s="219" t="n">
        <v>0.617</v>
      </c>
      <c r="E343" s="194" t="n">
        <v>56.3</v>
      </c>
      <c r="F343" s="195" t="n">
        <v>79</v>
      </c>
      <c r="G343" s="195" t="n">
        <v>51</v>
      </c>
      <c r="H343" s="196" t="n">
        <v>0</v>
      </c>
      <c r="I343" s="196" t="n">
        <v>0</v>
      </c>
      <c r="J343" s="196" t="n">
        <v>0</v>
      </c>
      <c r="K343" s="196" t="n">
        <v>0</v>
      </c>
      <c r="L343" s="197" t="n">
        <v>24</v>
      </c>
      <c r="M343" s="197" t="n">
        <v>0</v>
      </c>
      <c r="N343" s="197" t="n">
        <v>24</v>
      </c>
      <c r="O343" s="197" t="n">
        <v>0</v>
      </c>
      <c r="P343" s="197" t="n">
        <v>0</v>
      </c>
      <c r="Q343" s="197" t="n">
        <v>0</v>
      </c>
      <c r="R343" s="198" t="n">
        <v>3700</v>
      </c>
      <c r="S343" s="199" t="n">
        <v>3695</v>
      </c>
      <c r="T343" s="199" t="n">
        <v>0</v>
      </c>
      <c r="U343" s="200" t="n">
        <v>0</v>
      </c>
      <c r="V343" s="200" t="n">
        <v>0</v>
      </c>
      <c r="W343" s="195" t="n">
        <v>43</v>
      </c>
      <c r="X343" s="195" t="n">
        <v>0</v>
      </c>
      <c r="Y343" s="195" t="n">
        <v>43</v>
      </c>
      <c r="Z343" s="195" t="n">
        <v>0</v>
      </c>
      <c r="AA343" s="195" t="n">
        <v>60</v>
      </c>
      <c r="AB343" s="195" t="n">
        <v>0</v>
      </c>
      <c r="AC343" s="195" t="n">
        <v>5</v>
      </c>
      <c r="AD343" s="201" t="n">
        <f aca="false">U343-T343</f>
        <v>0</v>
      </c>
      <c r="AE343" s="195" t="n">
        <v>0</v>
      </c>
      <c r="AF343" s="202" t="n">
        <v>0</v>
      </c>
      <c r="AG343" s="203" t="n">
        <f aca="false">IF(R343&gt;0,R343/24,"no data")</f>
        <v>154.166666666667</v>
      </c>
      <c r="AH343" s="202" t="str">
        <f aca="false">IF(U343&gt;0,(U343/R343),"no data")</f>
        <v>no data</v>
      </c>
      <c r="AI343" s="204" t="n">
        <f aca="false">(1440-((W343*X343)+(Y343*Z343)+(AA343*AB343))/(W343+Y343+AA343))/1440</f>
        <v>1</v>
      </c>
      <c r="AJ343" s="205" t="str">
        <f aca="false">IF(U343&gt;0,(1440-((X343*W343+AT343*AU343)+(Z343*Y343+AV343*AW343)+(AA343*AB343+AX343*AY343))/(W343+Y343+AA343))/1440,"no data")</f>
        <v>no data</v>
      </c>
      <c r="AK343" s="249" t="n">
        <v>0</v>
      </c>
      <c r="AL343" s="250" t="n">
        <v>0</v>
      </c>
      <c r="AM343" s="208" t="n">
        <f aca="false">AK343*AL343</f>
        <v>0</v>
      </c>
      <c r="AN343" s="208"/>
      <c r="AO343" s="208"/>
      <c r="AP343" s="208"/>
      <c r="AQ343" s="209" t="str">
        <f aca="false">IF(U343&gt;0,((((AK343*AL343)+(AN343*AO343))/(U343*1000))*1000000),"no data")</f>
        <v>no data</v>
      </c>
      <c r="AR343" s="210" t="n">
        <f aca="false">S343/24</f>
        <v>153.958333333333</v>
      </c>
      <c r="AS343" s="34"/>
      <c r="AT343" s="211" t="n">
        <v>0</v>
      </c>
      <c r="AU343" s="195" t="n">
        <v>0</v>
      </c>
      <c r="AV343" s="212" t="n">
        <v>0</v>
      </c>
      <c r="AW343" s="212" t="n">
        <v>0</v>
      </c>
      <c r="AX343" s="195" t="n">
        <v>0</v>
      </c>
      <c r="AY343" s="212" t="n">
        <v>0</v>
      </c>
      <c r="AZ343" s="195" t="n">
        <v>5</v>
      </c>
      <c r="BB343" s="195" t="n">
        <v>0</v>
      </c>
      <c r="BC343" s="195" t="n">
        <v>0</v>
      </c>
      <c r="BD343" s="195" t="n">
        <v>0</v>
      </c>
      <c r="BE343" s="213" t="n">
        <f aca="false">BC343-BB343</f>
        <v>0</v>
      </c>
      <c r="BF343" s="214" t="str">
        <f aca="false">AQ343</f>
        <v>no data</v>
      </c>
      <c r="BG343" s="215" t="n">
        <f aca="false">BD343/24</f>
        <v>0</v>
      </c>
      <c r="BH343" s="216" t="n">
        <v>0</v>
      </c>
      <c r="BI343" s="217" t="n">
        <v>0</v>
      </c>
      <c r="BJ343" s="213" t="n">
        <v>0</v>
      </c>
      <c r="BK343" s="213" t="n">
        <v>0</v>
      </c>
      <c r="BL343" s="243" t="n">
        <v>50</v>
      </c>
      <c r="BM343" s="215" t="n">
        <v>0</v>
      </c>
      <c r="BN343" s="215" t="n">
        <v>0</v>
      </c>
      <c r="BO343" s="215" t="n">
        <f aca="false">SUM(BH343:BI343)</f>
        <v>0</v>
      </c>
      <c r="BP343" s="213" t="n">
        <v>0</v>
      </c>
      <c r="BQ343" s="213" t="n">
        <v>0</v>
      </c>
      <c r="BR343" s="215" t="n">
        <v>0</v>
      </c>
    </row>
    <row r="344" customFormat="false" ht="13.8" hidden="false" customHeight="false" outlineLevel="0" collapsed="false">
      <c r="A344" s="190"/>
      <c r="B344" s="191" t="n">
        <v>43804</v>
      </c>
      <c r="C344" s="192" t="n">
        <v>61.6</v>
      </c>
      <c r="D344" s="219" t="n">
        <v>0.603</v>
      </c>
      <c r="E344" s="194" t="n">
        <v>55.3</v>
      </c>
      <c r="F344" s="195" t="n">
        <v>85</v>
      </c>
      <c r="G344" s="195" t="n">
        <v>51</v>
      </c>
      <c r="H344" s="196" t="n">
        <v>0</v>
      </c>
      <c r="I344" s="196" t="n">
        <v>0</v>
      </c>
      <c r="J344" s="196" t="n">
        <v>0</v>
      </c>
      <c r="K344" s="196" t="n">
        <v>0</v>
      </c>
      <c r="L344" s="197" t="n">
        <v>24</v>
      </c>
      <c r="M344" s="197" t="n">
        <v>0</v>
      </c>
      <c r="N344" s="197" t="n">
        <v>24</v>
      </c>
      <c r="O344" s="197" t="n">
        <v>0</v>
      </c>
      <c r="P344" s="197" t="n">
        <v>0</v>
      </c>
      <c r="Q344" s="197" t="n">
        <v>0</v>
      </c>
      <c r="R344" s="198" t="n">
        <v>3703</v>
      </c>
      <c r="S344" s="199" t="n">
        <v>3695</v>
      </c>
      <c r="T344" s="199" t="n">
        <v>0</v>
      </c>
      <c r="U344" s="200" t="n">
        <v>0</v>
      </c>
      <c r="V344" s="200" t="n">
        <v>0</v>
      </c>
      <c r="W344" s="195" t="n">
        <v>43</v>
      </c>
      <c r="X344" s="195" t="n">
        <v>0</v>
      </c>
      <c r="Y344" s="195" t="n">
        <v>43</v>
      </c>
      <c r="Z344" s="195" t="n">
        <v>0</v>
      </c>
      <c r="AA344" s="195" t="n">
        <v>60</v>
      </c>
      <c r="AB344" s="195" t="n">
        <v>0</v>
      </c>
      <c r="AC344" s="195" t="n">
        <v>5</v>
      </c>
      <c r="AD344" s="201" t="n">
        <f aca="false">U344-T344</f>
        <v>0</v>
      </c>
      <c r="AE344" s="195" t="n">
        <v>0</v>
      </c>
      <c r="AF344" s="202" t="str">
        <f aca="false">IF(AE344&gt;0, V344/(AE344*24),"no data")</f>
        <v>no data</v>
      </c>
      <c r="AG344" s="203" t="n">
        <f aca="false">IF(R344&gt;0,R344/24,"no data")</f>
        <v>154.291666666667</v>
      </c>
      <c r="AH344" s="202" t="str">
        <f aca="false">IF(U344&gt;0,(U344/R344),"no data")</f>
        <v>no data</v>
      </c>
      <c r="AI344" s="204" t="n">
        <f aca="false">(1440-((W344*X344)+(Y344*Z344)+(AA344*AB344))/(W344+Y344+AA344))/1440</f>
        <v>1</v>
      </c>
      <c r="AJ344" s="205" t="str">
        <f aca="false">IF(U344&gt;0,(1440-((X344*W344+AT344*AU344)+(Z344*Y344+AV344*AW344)+(AA344*AB344+AX344*AY344))/(W344+Y344+AA344))/1440,"no data")</f>
        <v>no data</v>
      </c>
      <c r="AK344" s="249" t="n">
        <v>0</v>
      </c>
      <c r="AL344" s="250" t="n">
        <v>0</v>
      </c>
      <c r="AM344" s="208" t="n">
        <f aca="false">AK344*AL344</f>
        <v>0</v>
      </c>
      <c r="AN344" s="208"/>
      <c r="AO344" s="208"/>
      <c r="AP344" s="208"/>
      <c r="AQ344" s="209" t="str">
        <f aca="false">IF(U344&gt;0,((((AK344*AL344)+(AN344*AO344))/(U344*1000))*1000000),"no data")</f>
        <v>no data</v>
      </c>
      <c r="AR344" s="210" t="n">
        <f aca="false">S344/24</f>
        <v>153.958333333333</v>
      </c>
      <c r="AS344" s="34"/>
      <c r="AT344" s="220" t="n">
        <v>0</v>
      </c>
      <c r="AU344" s="195" t="n">
        <v>0</v>
      </c>
      <c r="AV344" s="212" t="n">
        <v>0</v>
      </c>
      <c r="AW344" s="212" t="n">
        <v>0</v>
      </c>
      <c r="AX344" s="195" t="n">
        <v>0</v>
      </c>
      <c r="AY344" s="212" t="n">
        <v>0</v>
      </c>
      <c r="AZ344" s="195" t="n">
        <v>5</v>
      </c>
      <c r="BB344" s="195" t="n">
        <v>0</v>
      </c>
      <c r="BC344" s="195" t="n">
        <v>0</v>
      </c>
      <c r="BD344" s="195" t="n">
        <v>0</v>
      </c>
      <c r="BE344" s="213" t="n">
        <f aca="false">BC344-BB344</f>
        <v>0</v>
      </c>
      <c r="BF344" s="214" t="str">
        <f aca="false">AQ344</f>
        <v>no data</v>
      </c>
      <c r="BG344" s="215" t="n">
        <f aca="false">BD344/24</f>
        <v>0</v>
      </c>
      <c r="BH344" s="216" t="n">
        <v>0</v>
      </c>
      <c r="BI344" s="217" t="n">
        <v>0</v>
      </c>
      <c r="BJ344" s="213" t="n">
        <v>0</v>
      </c>
      <c r="BK344" s="213" t="n">
        <v>0</v>
      </c>
      <c r="BL344" s="243" t="n">
        <v>50</v>
      </c>
      <c r="BM344" s="215" t="n">
        <v>0</v>
      </c>
      <c r="BN344" s="215" t="n">
        <v>0</v>
      </c>
      <c r="BO344" s="215" t="n">
        <v>0</v>
      </c>
      <c r="BP344" s="213" t="n">
        <v>0</v>
      </c>
      <c r="BQ344" s="213" t="n">
        <v>0</v>
      </c>
      <c r="BR344" s="215" t="n">
        <v>0</v>
      </c>
    </row>
    <row r="345" customFormat="false" ht="13.8" hidden="false" customHeight="false" outlineLevel="0" collapsed="false">
      <c r="A345" s="190"/>
      <c r="B345" s="191" t="n">
        <v>43805</v>
      </c>
      <c r="C345" s="192" t="n">
        <v>61.3</v>
      </c>
      <c r="D345" s="219" t="n">
        <v>0.58</v>
      </c>
      <c r="E345" s="194" t="n">
        <v>54.3</v>
      </c>
      <c r="F345" s="195" t="n">
        <v>85</v>
      </c>
      <c r="G345" s="195" t="n">
        <v>50</v>
      </c>
      <c r="H345" s="196" t="n">
        <v>0</v>
      </c>
      <c r="I345" s="196" t="n">
        <v>0</v>
      </c>
      <c r="J345" s="196" t="n">
        <v>0</v>
      </c>
      <c r="K345" s="196" t="n">
        <v>0</v>
      </c>
      <c r="L345" s="197" t="n">
        <v>24</v>
      </c>
      <c r="M345" s="197" t="n">
        <v>0</v>
      </c>
      <c r="N345" s="197" t="n">
        <v>24</v>
      </c>
      <c r="O345" s="197" t="n">
        <v>0</v>
      </c>
      <c r="P345" s="197" t="n">
        <v>0</v>
      </c>
      <c r="Q345" s="197" t="n">
        <v>0</v>
      </c>
      <c r="R345" s="198" t="n">
        <v>3709</v>
      </c>
      <c r="S345" s="199" t="n">
        <v>3696</v>
      </c>
      <c r="T345" s="199" t="n">
        <v>0</v>
      </c>
      <c r="U345" s="200" t="n">
        <v>0</v>
      </c>
      <c r="V345" s="200" t="n">
        <v>0</v>
      </c>
      <c r="W345" s="195" t="n">
        <v>43</v>
      </c>
      <c r="X345" s="195" t="n">
        <v>0</v>
      </c>
      <c r="Y345" s="195" t="n">
        <v>43</v>
      </c>
      <c r="Z345" s="195" t="n">
        <v>0</v>
      </c>
      <c r="AA345" s="195" t="n">
        <v>60</v>
      </c>
      <c r="AB345" s="195" t="n">
        <v>0</v>
      </c>
      <c r="AC345" s="195" t="n">
        <f aca="false">(V345-U345)+AZ345</f>
        <v>5</v>
      </c>
      <c r="AD345" s="201" t="n">
        <f aca="false">U345-T345</f>
        <v>0</v>
      </c>
      <c r="AE345" s="195" t="n">
        <v>0</v>
      </c>
      <c r="AF345" s="202" t="str">
        <f aca="false">IF(AE345&gt;0, V345/(AE345*24),"no data")</f>
        <v>no data</v>
      </c>
      <c r="AG345" s="203" t="n">
        <f aca="false">IF(R345&gt;0,R345/24,"no data")</f>
        <v>154.541666666667</v>
      </c>
      <c r="AH345" s="202" t="str">
        <f aca="false">IF(U345&gt;0,(U345/R345),"no data")</f>
        <v>no data</v>
      </c>
      <c r="AI345" s="204" t="n">
        <f aca="false">(1440-((W345*X345)+(Y345*Z345)+(AA345*AB345))/(W345+Y345+AA345))/1440</f>
        <v>1</v>
      </c>
      <c r="AJ345" s="205" t="str">
        <f aca="false">IF(U345&gt;0,(1440-((X345*W345+AT345*AU345)+(Z345*Y345+AV345*AW345)+(AA345*AB345+AX345*AY345))/(W345+Y345+AA345))/1440,"no data")</f>
        <v>no data</v>
      </c>
      <c r="AK345" s="249" t="n">
        <v>0</v>
      </c>
      <c r="AL345" s="250" t="n">
        <v>0</v>
      </c>
      <c r="AM345" s="208" t="n">
        <f aca="false">AK345*AL345</f>
        <v>0</v>
      </c>
      <c r="AN345" s="208"/>
      <c r="AO345" s="208"/>
      <c r="AP345" s="208"/>
      <c r="AQ345" s="209" t="str">
        <f aca="false">IF(U345&gt;0,((((AK345*AL345)+(AN345*AO345))/(U345*1000))*1000000),"no data")</f>
        <v>no data</v>
      </c>
      <c r="AR345" s="210" t="n">
        <f aca="false">S345/24</f>
        <v>154</v>
      </c>
      <c r="AS345" s="34"/>
      <c r="AT345" s="195" t="n">
        <v>0</v>
      </c>
      <c r="AU345" s="212" t="n">
        <v>0</v>
      </c>
      <c r="AV345" s="212" t="n">
        <v>0</v>
      </c>
      <c r="AW345" s="195" t="n">
        <v>0</v>
      </c>
      <c r="AX345" s="212" t="n">
        <v>0</v>
      </c>
      <c r="AY345" s="195" t="n">
        <v>0</v>
      </c>
      <c r="AZ345" s="195" t="n">
        <v>5</v>
      </c>
      <c r="BB345" s="213" t="n">
        <v>0</v>
      </c>
      <c r="BC345" s="213" t="n">
        <v>0</v>
      </c>
      <c r="BD345" s="221" t="n">
        <v>0</v>
      </c>
      <c r="BE345" s="221" t="n">
        <f aca="false">BC345-BB345</f>
        <v>0</v>
      </c>
      <c r="BF345" s="214" t="str">
        <f aca="false">AQ345</f>
        <v>no data</v>
      </c>
      <c r="BG345" s="215" t="n">
        <f aca="false">BD345/24</f>
        <v>0</v>
      </c>
      <c r="BH345" s="216" t="n">
        <v>0</v>
      </c>
      <c r="BI345" s="217" t="n">
        <v>0</v>
      </c>
      <c r="BJ345" s="213" t="n">
        <v>0</v>
      </c>
      <c r="BK345" s="213" t="n">
        <v>0</v>
      </c>
      <c r="BL345" s="243" t="n">
        <v>50</v>
      </c>
      <c r="BM345" s="215" t="n">
        <v>0</v>
      </c>
      <c r="BN345" s="215" t="n">
        <v>0</v>
      </c>
      <c r="BO345" s="215" t="n">
        <f aca="false">SUM(BH345:BI345)</f>
        <v>0</v>
      </c>
      <c r="BP345" s="213" t="n">
        <v>0</v>
      </c>
      <c r="BQ345" s="213" t="n">
        <v>0</v>
      </c>
      <c r="BR345" s="215" t="n">
        <v>0</v>
      </c>
    </row>
    <row r="346" customFormat="false" ht="13.8" hidden="false" customHeight="false" outlineLevel="0" collapsed="false">
      <c r="A346" s="190"/>
      <c r="B346" s="191" t="n">
        <v>43806</v>
      </c>
      <c r="C346" s="192" t="n">
        <v>60.61</v>
      </c>
      <c r="D346" s="219" t="n">
        <v>0.5925</v>
      </c>
      <c r="E346" s="194" t="n">
        <v>53.8</v>
      </c>
      <c r="F346" s="195" t="n">
        <v>83</v>
      </c>
      <c r="G346" s="195" t="n">
        <v>49.75</v>
      </c>
      <c r="H346" s="196" t="n">
        <v>0</v>
      </c>
      <c r="I346" s="196" t="n">
        <v>0</v>
      </c>
      <c r="J346" s="196" t="n">
        <v>0</v>
      </c>
      <c r="K346" s="196" t="n">
        <v>0</v>
      </c>
      <c r="L346" s="197" t="n">
        <v>24</v>
      </c>
      <c r="M346" s="197" t="n">
        <v>0</v>
      </c>
      <c r="N346" s="197" t="n">
        <v>24</v>
      </c>
      <c r="O346" s="197" t="n">
        <v>0</v>
      </c>
      <c r="P346" s="197" t="n">
        <v>0</v>
      </c>
      <c r="Q346" s="197" t="n">
        <v>0</v>
      </c>
      <c r="R346" s="198" t="n">
        <v>3708</v>
      </c>
      <c r="S346" s="199" t="n">
        <v>3696</v>
      </c>
      <c r="T346" s="199" t="n">
        <v>0</v>
      </c>
      <c r="U346" s="200" t="n">
        <v>0</v>
      </c>
      <c r="V346" s="200" t="n">
        <v>0</v>
      </c>
      <c r="W346" s="195" t="n">
        <v>44</v>
      </c>
      <c r="X346" s="195" t="n">
        <v>0</v>
      </c>
      <c r="Y346" s="195" t="n">
        <v>44</v>
      </c>
      <c r="Z346" s="195" t="n">
        <v>0</v>
      </c>
      <c r="AA346" s="195" t="n">
        <v>60</v>
      </c>
      <c r="AB346" s="195" t="n">
        <v>0</v>
      </c>
      <c r="AC346" s="195" t="n">
        <f aca="false">(V346-U346)+AZ346</f>
        <v>4</v>
      </c>
      <c r="AD346" s="201" t="n">
        <f aca="false">U346-T346</f>
        <v>0</v>
      </c>
      <c r="AE346" s="195" t="n">
        <v>0</v>
      </c>
      <c r="AF346" s="202" t="str">
        <f aca="false">IF(AE346&gt;0, V346/(AE346*24),"no data")</f>
        <v>no data</v>
      </c>
      <c r="AG346" s="203" t="n">
        <f aca="false">IF(R346&gt;0,R346/24,"no data")</f>
        <v>154.5</v>
      </c>
      <c r="AH346" s="202" t="str">
        <f aca="false">IF(U346&gt;0,(U346/R346),"no data")</f>
        <v>no data</v>
      </c>
      <c r="AI346" s="204" t="n">
        <f aca="false">(1440-((W346*X346)+(Y346*Z346)+(AA346*AB346))/(W346+Y346+AA346))/1440</f>
        <v>1</v>
      </c>
      <c r="AJ346" s="205" t="str">
        <f aca="false">IF(U346&gt;0,(1440-((X346*W346+AT346*AU346)+(Z346*Y346+AV346*AW346)+(AA346*AB346+AX346*AY346))/(W346+Y346+AA346))/1440,"no data")</f>
        <v>no data</v>
      </c>
      <c r="AK346" s="249" t="n">
        <v>0</v>
      </c>
      <c r="AL346" s="250" t="n">
        <v>0</v>
      </c>
      <c r="AM346" s="208" t="n">
        <f aca="false">AK346*AL346</f>
        <v>0</v>
      </c>
      <c r="AN346" s="208"/>
      <c r="AO346" s="208"/>
      <c r="AP346" s="208"/>
      <c r="AQ346" s="209" t="str">
        <f aca="false">IF(U346&gt;0,((((AK346*AL346)+(AN346*AO346))/(U346*1000))*1000000),"no data")</f>
        <v>no data</v>
      </c>
      <c r="AR346" s="210" t="n">
        <f aca="false">S346/24</f>
        <v>154</v>
      </c>
      <c r="AS346" s="34"/>
      <c r="AT346" s="195" t="n">
        <v>0</v>
      </c>
      <c r="AU346" s="212" t="n">
        <v>0</v>
      </c>
      <c r="AV346" s="212" t="n">
        <v>0</v>
      </c>
      <c r="AW346" s="195" t="n">
        <v>0</v>
      </c>
      <c r="AX346" s="212" t="n">
        <v>0</v>
      </c>
      <c r="AY346" s="195" t="n">
        <v>0</v>
      </c>
      <c r="AZ346" s="195" t="n">
        <v>4</v>
      </c>
      <c r="BB346" s="213" t="n">
        <v>0</v>
      </c>
      <c r="BC346" s="213" t="n">
        <v>0</v>
      </c>
      <c r="BD346" s="221" t="n">
        <v>0</v>
      </c>
      <c r="BE346" s="221" t="n">
        <f aca="false">BC346-BB346</f>
        <v>0</v>
      </c>
      <c r="BF346" s="214" t="str">
        <f aca="false">AQ346</f>
        <v>no data</v>
      </c>
      <c r="BG346" s="215" t="n">
        <f aca="false">BD346/24</f>
        <v>0</v>
      </c>
      <c r="BH346" s="216" t="n">
        <v>0</v>
      </c>
      <c r="BI346" s="217" t="n">
        <v>0</v>
      </c>
      <c r="BJ346" s="213" t="n">
        <v>0</v>
      </c>
      <c r="BK346" s="213" t="n">
        <v>0</v>
      </c>
      <c r="BL346" s="243" t="n">
        <v>50</v>
      </c>
      <c r="BM346" s="215" t="n">
        <v>0</v>
      </c>
      <c r="BN346" s="215" t="n">
        <v>0</v>
      </c>
      <c r="BO346" s="215" t="n">
        <f aca="false">SUM(BH346:BI346)</f>
        <v>0</v>
      </c>
      <c r="BP346" s="213" t="n">
        <v>0</v>
      </c>
      <c r="BQ346" s="213" t="n">
        <v>0</v>
      </c>
      <c r="BR346" s="215" t="n">
        <v>0</v>
      </c>
    </row>
    <row r="347" customFormat="false" ht="13.8" hidden="false" customHeight="false" outlineLevel="0" collapsed="false">
      <c r="A347" s="190"/>
      <c r="B347" s="191" t="n">
        <v>43807</v>
      </c>
      <c r="C347" s="192" t="n">
        <v>60.2</v>
      </c>
      <c r="D347" s="219" t="n">
        <v>0.613</v>
      </c>
      <c r="E347" s="194" t="n">
        <v>54.3</v>
      </c>
      <c r="F347" s="195" t="n">
        <v>81</v>
      </c>
      <c r="G347" s="195" t="n">
        <v>49</v>
      </c>
      <c r="H347" s="195" t="n">
        <v>0</v>
      </c>
      <c r="I347" s="195" t="n">
        <v>0</v>
      </c>
      <c r="J347" s="195" t="n">
        <v>0</v>
      </c>
      <c r="K347" s="195" t="n">
        <v>0</v>
      </c>
      <c r="L347" s="197" t="n">
        <v>24</v>
      </c>
      <c r="M347" s="197" t="n">
        <v>0</v>
      </c>
      <c r="N347" s="197" t="n">
        <v>24</v>
      </c>
      <c r="O347" s="197" t="n">
        <v>0</v>
      </c>
      <c r="P347" s="197" t="n">
        <v>0</v>
      </c>
      <c r="Q347" s="197" t="n">
        <v>0</v>
      </c>
      <c r="R347" s="198" t="n">
        <v>3707</v>
      </c>
      <c r="S347" s="199" t="n">
        <v>3697</v>
      </c>
      <c r="T347" s="199" t="n">
        <v>0</v>
      </c>
      <c r="U347" s="200" t="n">
        <v>0</v>
      </c>
      <c r="V347" s="200" t="n">
        <v>0</v>
      </c>
      <c r="W347" s="195" t="n">
        <v>44</v>
      </c>
      <c r="X347" s="195" t="n">
        <v>0</v>
      </c>
      <c r="Y347" s="195" t="n">
        <v>44</v>
      </c>
      <c r="Z347" s="195" t="n">
        <v>0</v>
      </c>
      <c r="AA347" s="195" t="n">
        <v>60</v>
      </c>
      <c r="AB347" s="195" t="n">
        <v>0</v>
      </c>
      <c r="AC347" s="195" t="n">
        <v>5</v>
      </c>
      <c r="AD347" s="201" t="n">
        <f aca="false">U347-T347</f>
        <v>0</v>
      </c>
      <c r="AE347" s="195" t="n">
        <v>0</v>
      </c>
      <c r="AF347" s="202" t="str">
        <f aca="false">IF(AE347&gt;0, V347/(AE347*24),"no data")</f>
        <v>no data</v>
      </c>
      <c r="AG347" s="203" t="n">
        <f aca="false">IF(R347&gt;0,R347/24,"no data")</f>
        <v>154.458333333333</v>
      </c>
      <c r="AH347" s="202" t="str">
        <f aca="false">IF(U347&gt;0,(U347/R347),"no data")</f>
        <v>no data</v>
      </c>
      <c r="AI347" s="204" t="n">
        <f aca="false">(1440-((W347*X347)+(Y347*Z347)+(AA347*AB347))/(W347+Y347+AA347))/1440</f>
        <v>1</v>
      </c>
      <c r="AJ347" s="205" t="str">
        <f aca="false">IF(U347&gt;0,(1440-((X347*W347+AT347*AU347)+(Z347*Y347+AV347*AW347)+(AA347*AB347+AX347*AY347))/(W347+Y347+AA347))/1440,"no data")</f>
        <v>no data</v>
      </c>
      <c r="AK347" s="249" t="n">
        <v>0</v>
      </c>
      <c r="AL347" s="250" t="n">
        <v>0</v>
      </c>
      <c r="AM347" s="208" t="n">
        <f aca="false">AK347*AL347</f>
        <v>0</v>
      </c>
      <c r="AN347" s="208"/>
      <c r="AO347" s="208"/>
      <c r="AP347" s="208"/>
      <c r="AQ347" s="209" t="str">
        <f aca="false">IF(U347&gt;0,((((AK347*AL347)+(AN347*AO347))/(U347*1000))*1000000),"no data")</f>
        <v>no data</v>
      </c>
      <c r="AR347" s="210" t="n">
        <f aca="false">S347/24</f>
        <v>154.041666666667</v>
      </c>
      <c r="AS347" s="34"/>
      <c r="AT347" s="195" t="n">
        <v>0</v>
      </c>
      <c r="AU347" s="195" t="n">
        <v>0</v>
      </c>
      <c r="AV347" s="195" t="n">
        <v>0</v>
      </c>
      <c r="AW347" s="195" t="n">
        <v>0</v>
      </c>
      <c r="AX347" s="195" t="n">
        <v>0</v>
      </c>
      <c r="AY347" s="195" t="n">
        <v>0</v>
      </c>
      <c r="AZ347" s="195" t="n">
        <v>5</v>
      </c>
      <c r="BB347" s="213" t="n">
        <v>0</v>
      </c>
      <c r="BC347" s="213" t="n">
        <v>0</v>
      </c>
      <c r="BD347" s="221" t="n">
        <v>0</v>
      </c>
      <c r="BE347" s="221" t="n">
        <v>0</v>
      </c>
      <c r="BF347" s="215" t="str">
        <f aca="false">AQ347</f>
        <v>no data</v>
      </c>
      <c r="BG347" s="215" t="n">
        <f aca="false">BD347/24</f>
        <v>0</v>
      </c>
      <c r="BH347" s="216" t="n">
        <v>0</v>
      </c>
      <c r="BI347" s="217" t="n">
        <v>0</v>
      </c>
      <c r="BJ347" s="213" t="n">
        <v>0</v>
      </c>
      <c r="BK347" s="213" t="n">
        <v>0</v>
      </c>
      <c r="BL347" s="243" t="n">
        <v>50</v>
      </c>
      <c r="BM347" s="215" t="n">
        <v>0</v>
      </c>
      <c r="BN347" s="215" t="n">
        <v>0</v>
      </c>
      <c r="BO347" s="215" t="n">
        <f aca="false">SUM(BH347:BI347)</f>
        <v>0</v>
      </c>
      <c r="BP347" s="213" t="n">
        <v>0</v>
      </c>
      <c r="BQ347" s="213" t="n">
        <v>0</v>
      </c>
      <c r="BR347" s="215" t="n">
        <v>0</v>
      </c>
    </row>
    <row r="348" customFormat="false" ht="13.8" hidden="false" customHeight="false" outlineLevel="0" collapsed="false">
      <c r="A348" s="190"/>
      <c r="B348" s="191" t="n">
        <v>43808</v>
      </c>
      <c r="C348" s="192" t="n">
        <v>61.7</v>
      </c>
      <c r="D348" s="219" t="n">
        <v>0.624</v>
      </c>
      <c r="E348" s="194" t="n">
        <v>56</v>
      </c>
      <c r="F348" s="195" t="n">
        <v>74</v>
      </c>
      <c r="G348" s="195" t="n">
        <v>51</v>
      </c>
      <c r="H348" s="195" t="n">
        <v>0</v>
      </c>
      <c r="I348" s="195" t="n">
        <v>0</v>
      </c>
      <c r="J348" s="195" t="n">
        <v>0</v>
      </c>
      <c r="K348" s="195" t="n">
        <v>0</v>
      </c>
      <c r="L348" s="197" t="n">
        <v>24</v>
      </c>
      <c r="M348" s="197" t="n">
        <v>0</v>
      </c>
      <c r="N348" s="197" t="n">
        <v>24</v>
      </c>
      <c r="O348" s="197" t="n">
        <v>0</v>
      </c>
      <c r="P348" s="197" t="n">
        <v>0</v>
      </c>
      <c r="Q348" s="197" t="n">
        <v>0</v>
      </c>
      <c r="R348" s="198" t="n">
        <v>3708</v>
      </c>
      <c r="S348" s="199" t="n">
        <v>3699</v>
      </c>
      <c r="T348" s="199" t="n">
        <v>0</v>
      </c>
      <c r="U348" s="200" t="n">
        <v>0</v>
      </c>
      <c r="V348" s="200" t="n">
        <v>0</v>
      </c>
      <c r="W348" s="195" t="n">
        <v>44</v>
      </c>
      <c r="X348" s="195" t="n">
        <v>0</v>
      </c>
      <c r="Y348" s="195" t="n">
        <v>44</v>
      </c>
      <c r="Z348" s="195" t="n">
        <v>0</v>
      </c>
      <c r="AA348" s="195" t="n">
        <v>60</v>
      </c>
      <c r="AB348" s="195" t="n">
        <v>0</v>
      </c>
      <c r="AC348" s="195" t="n">
        <v>4</v>
      </c>
      <c r="AD348" s="201" t="n">
        <f aca="false">U348-T348</f>
        <v>0</v>
      </c>
      <c r="AE348" s="195" t="n">
        <v>0</v>
      </c>
      <c r="AF348" s="202" t="str">
        <f aca="false">IF(AE348&gt;0, V348/(AE348*24),"no data")</f>
        <v>no data</v>
      </c>
      <c r="AG348" s="203" t="n">
        <f aca="false">IF(R348&gt;0,R348/24,"no data")</f>
        <v>154.5</v>
      </c>
      <c r="AH348" s="202" t="str">
        <f aca="false">IF(U348&gt;0,(U348/R348),"no data")</f>
        <v>no data</v>
      </c>
      <c r="AI348" s="204" t="n">
        <f aca="false">(1440-((W348*X348)+(Y348*Z348)+(AA348*AB348))/(W348+Y348+AA348))/1440</f>
        <v>1</v>
      </c>
      <c r="AJ348" s="205" t="str">
        <f aca="false">IF(U348&gt;0,(1440-((X348*W348+AT348*AU348)+(Z348*Y348+AV348*AW348)+(AA348*AB348+AX348*AY348))/(W348+Y348+AA348))/1440,"no data")</f>
        <v>no data</v>
      </c>
      <c r="AK348" s="249" t="n">
        <v>0</v>
      </c>
      <c r="AL348" s="250" t="n">
        <v>0</v>
      </c>
      <c r="AM348" s="208" t="n">
        <f aca="false">AK348*AL348</f>
        <v>0</v>
      </c>
      <c r="AN348" s="208"/>
      <c r="AO348" s="208"/>
      <c r="AP348" s="208"/>
      <c r="AQ348" s="209" t="str">
        <f aca="false">IF(U348&gt;0,((((AK348*AL348)+(AN348*AO348))/(U348*1000))*1000000),"no data")</f>
        <v>no data</v>
      </c>
      <c r="AR348" s="210" t="n">
        <f aca="false">S348/24</f>
        <v>154.125</v>
      </c>
      <c r="AS348" s="34"/>
      <c r="AT348" s="195" t="n">
        <v>0</v>
      </c>
      <c r="AU348" s="195" t="n">
        <v>0</v>
      </c>
      <c r="AV348" s="195" t="n">
        <v>0</v>
      </c>
      <c r="AW348" s="195" t="n">
        <v>0</v>
      </c>
      <c r="AX348" s="195" t="n">
        <v>0</v>
      </c>
      <c r="AY348" s="195" t="n">
        <v>0</v>
      </c>
      <c r="AZ348" s="195" t="n">
        <v>4</v>
      </c>
      <c r="BB348" s="213" t="n">
        <v>0</v>
      </c>
      <c r="BC348" s="213" t="n">
        <v>0</v>
      </c>
      <c r="BD348" s="213" t="n">
        <v>0</v>
      </c>
      <c r="BE348" s="221" t="n">
        <v>0</v>
      </c>
      <c r="BF348" s="215" t="str">
        <f aca="false">AQ348</f>
        <v>no data</v>
      </c>
      <c r="BG348" s="215" t="n">
        <f aca="false">BD348/24</f>
        <v>0</v>
      </c>
      <c r="BH348" s="216" t="n">
        <v>0</v>
      </c>
      <c r="BI348" s="217" t="n">
        <v>0</v>
      </c>
      <c r="BJ348" s="213" t="n">
        <v>0</v>
      </c>
      <c r="BK348" s="213" t="n">
        <v>0</v>
      </c>
      <c r="BL348" s="243" t="n">
        <v>50</v>
      </c>
      <c r="BM348" s="215" t="n">
        <v>0</v>
      </c>
      <c r="BN348" s="215" t="n">
        <v>0</v>
      </c>
      <c r="BO348" s="215" t="n">
        <f aca="false">SUM(BH348:BI348)</f>
        <v>0</v>
      </c>
      <c r="BP348" s="213" t="n">
        <v>0</v>
      </c>
      <c r="BQ348" s="213" t="n">
        <v>0</v>
      </c>
      <c r="BR348" s="215" t="n">
        <v>0</v>
      </c>
    </row>
    <row r="349" customFormat="false" ht="14.95" hidden="false" customHeight="true" outlineLevel="0" collapsed="false">
      <c r="A349" s="189" t="s">
        <v>134</v>
      </c>
      <c r="B349" s="55" t="n">
        <v>43809</v>
      </c>
      <c r="C349" s="56" t="n">
        <v>61.25</v>
      </c>
      <c r="D349" s="57" t="n">
        <v>0.6438</v>
      </c>
      <c r="E349" s="58" t="n">
        <v>56.5</v>
      </c>
      <c r="F349" s="59" t="n">
        <v>80</v>
      </c>
      <c r="G349" s="59" t="n">
        <v>53</v>
      </c>
      <c r="H349" s="59" t="n">
        <v>0</v>
      </c>
      <c r="I349" s="59" t="n">
        <v>0</v>
      </c>
      <c r="J349" s="59" t="n">
        <v>0</v>
      </c>
      <c r="K349" s="59" t="n">
        <v>0</v>
      </c>
      <c r="L349" s="162" t="n">
        <v>24</v>
      </c>
      <c r="M349" s="162" t="n">
        <v>0</v>
      </c>
      <c r="N349" s="162" t="n">
        <v>24</v>
      </c>
      <c r="O349" s="162" t="n">
        <v>0</v>
      </c>
      <c r="P349" s="162" t="n">
        <v>0</v>
      </c>
      <c r="Q349" s="162" t="n">
        <v>0</v>
      </c>
      <c r="R349" s="137" t="n">
        <v>3710</v>
      </c>
      <c r="S349" s="62" t="n">
        <v>3699</v>
      </c>
      <c r="T349" s="62" t="n">
        <v>0</v>
      </c>
      <c r="U349" s="63" t="n">
        <v>0</v>
      </c>
      <c r="V349" s="63" t="n">
        <v>0</v>
      </c>
      <c r="W349" s="59" t="n">
        <v>44</v>
      </c>
      <c r="X349" s="59" t="n">
        <v>0</v>
      </c>
      <c r="Y349" s="59" t="n">
        <v>44</v>
      </c>
      <c r="Z349" s="59" t="n">
        <v>0</v>
      </c>
      <c r="AA349" s="59" t="n">
        <v>60</v>
      </c>
      <c r="AB349" s="59" t="n">
        <v>0</v>
      </c>
      <c r="AC349" s="59" t="n">
        <v>5</v>
      </c>
      <c r="AD349" s="65" t="n">
        <f aca="false">U349-T349</f>
        <v>0</v>
      </c>
      <c r="AE349" s="59" t="n">
        <v>0</v>
      </c>
      <c r="AF349" s="66" t="str">
        <f aca="false">IF(AE349&gt;0, V349/(AE349*24),"no data")</f>
        <v>no data</v>
      </c>
      <c r="AG349" s="67" t="n">
        <f aca="false">IF(R349&gt;0,R349/24,"no data")</f>
        <v>154.583333333333</v>
      </c>
      <c r="AH349" s="66" t="str">
        <f aca="false">IF(U349&gt;0,(U349/R349),"no data")</f>
        <v>no data</v>
      </c>
      <c r="AI349" s="68" t="n">
        <f aca="false">(1440-((W349*X349)+(Y349*Z349)+(AA349*AB349))/(W349+Y349+AA349))/1440</f>
        <v>1</v>
      </c>
      <c r="AJ349" s="69" t="str">
        <f aca="false">IF(U349&gt;0,(1440-((X349*W349+AT349*AU349)+(Z349*Y349+AV349*AW349)+(AA349*AB349+AX349*AY349))/(W349+Y349+AA349))/1440,"no data")</f>
        <v>no data</v>
      </c>
      <c r="AK349" s="91" t="n">
        <v>0</v>
      </c>
      <c r="AL349" s="166" t="n">
        <v>0</v>
      </c>
      <c r="AM349" s="73" t="n">
        <f aca="false">AK349*AL349</f>
        <v>0</v>
      </c>
      <c r="AN349" s="73"/>
      <c r="AO349" s="73"/>
      <c r="AP349" s="73"/>
      <c r="AQ349" s="209" t="str">
        <f aca="false">IF(U349&gt;0,((((AK349*AL349)+(AN349*AO349))/(U349*1000))*1000000),"no data")</f>
        <v>no data</v>
      </c>
      <c r="AR349" s="75" t="n">
        <f aca="false">S349/24</f>
        <v>154.125</v>
      </c>
      <c r="AS349" s="34"/>
      <c r="AT349" s="59" t="n">
        <v>0</v>
      </c>
      <c r="AU349" s="59" t="n">
        <v>0</v>
      </c>
      <c r="AV349" s="59" t="n">
        <v>0</v>
      </c>
      <c r="AW349" s="59" t="n">
        <v>0</v>
      </c>
      <c r="AX349" s="59" t="n">
        <v>0</v>
      </c>
      <c r="AY349" s="59" t="n">
        <v>0</v>
      </c>
      <c r="AZ349" s="59" t="n">
        <v>5</v>
      </c>
      <c r="BB349" s="77" t="n">
        <v>0</v>
      </c>
      <c r="BC349" s="77" t="n">
        <v>0</v>
      </c>
      <c r="BD349" s="77" t="n">
        <v>0</v>
      </c>
      <c r="BE349" s="77" t="n">
        <v>0</v>
      </c>
      <c r="BF349" s="78" t="str">
        <f aca="false">AQ349</f>
        <v>no data</v>
      </c>
      <c r="BG349" s="78" t="n">
        <f aca="false">BD349/24</f>
        <v>0</v>
      </c>
      <c r="BH349" s="140" t="n">
        <v>0</v>
      </c>
      <c r="BI349" s="100" t="n">
        <v>0</v>
      </c>
      <c r="BJ349" s="77" t="n">
        <v>0</v>
      </c>
      <c r="BK349" s="77" t="n">
        <v>0</v>
      </c>
      <c r="BL349" s="142" t="n">
        <v>50</v>
      </c>
      <c r="BM349" s="78" t="n">
        <v>0</v>
      </c>
      <c r="BN349" s="78" t="n">
        <v>0</v>
      </c>
      <c r="BO349" s="78" t="n">
        <f aca="false">SUM(BH349:BI349)</f>
        <v>0</v>
      </c>
      <c r="BP349" s="77" t="n">
        <v>0</v>
      </c>
      <c r="BQ349" s="77" t="n">
        <v>0</v>
      </c>
      <c r="BR349" s="78" t="n">
        <v>0</v>
      </c>
    </row>
    <row r="350" customFormat="false" ht="13.8" hidden="false" customHeight="false" outlineLevel="0" collapsed="false">
      <c r="A350" s="189"/>
      <c r="B350" s="55" t="n">
        <v>43810</v>
      </c>
      <c r="C350" s="56" t="n">
        <v>60.2</v>
      </c>
      <c r="D350" s="57" t="n">
        <v>0.67</v>
      </c>
      <c r="E350" s="58" t="n">
        <v>55.8</v>
      </c>
      <c r="F350" s="59" t="n">
        <v>67</v>
      </c>
      <c r="G350" s="59" t="n">
        <v>53</v>
      </c>
      <c r="H350" s="59" t="n">
        <v>0</v>
      </c>
      <c r="I350" s="59" t="n">
        <v>0</v>
      </c>
      <c r="J350" s="59" t="n">
        <v>0</v>
      </c>
      <c r="K350" s="59" t="n">
        <v>0</v>
      </c>
      <c r="L350" s="162" t="n">
        <v>24</v>
      </c>
      <c r="M350" s="162" t="n">
        <v>0</v>
      </c>
      <c r="N350" s="162" t="n">
        <v>24</v>
      </c>
      <c r="O350" s="162" t="n">
        <v>0</v>
      </c>
      <c r="P350" s="162" t="n">
        <v>0</v>
      </c>
      <c r="Q350" s="162" t="n">
        <v>0</v>
      </c>
      <c r="R350" s="137" t="n">
        <v>3720</v>
      </c>
      <c r="S350" s="62" t="n">
        <v>3704</v>
      </c>
      <c r="T350" s="62" t="n">
        <v>0</v>
      </c>
      <c r="U350" s="63" t="n">
        <v>0</v>
      </c>
      <c r="V350" s="63" t="n">
        <v>0</v>
      </c>
      <c r="W350" s="59" t="n">
        <v>44</v>
      </c>
      <c r="X350" s="59" t="n">
        <v>0</v>
      </c>
      <c r="Y350" s="59" t="n">
        <v>44</v>
      </c>
      <c r="Z350" s="59" t="n">
        <v>0</v>
      </c>
      <c r="AA350" s="59" t="n">
        <v>60</v>
      </c>
      <c r="AB350" s="59" t="n">
        <v>0</v>
      </c>
      <c r="AC350" s="59" t="n">
        <v>5</v>
      </c>
      <c r="AD350" s="65" t="n">
        <f aca="false">U350-T350</f>
        <v>0</v>
      </c>
      <c r="AE350" s="59" t="n">
        <v>0</v>
      </c>
      <c r="AF350" s="66" t="str">
        <f aca="false">IF(AE350&gt;0, V350/(AE350*24),"no data")</f>
        <v>no data</v>
      </c>
      <c r="AG350" s="67" t="n">
        <f aca="false">IF(R350&gt;0,R350/24,"no data")</f>
        <v>155</v>
      </c>
      <c r="AH350" s="66" t="str">
        <f aca="false">IF(U350&gt;0,(U350/R350),"no data")</f>
        <v>no data</v>
      </c>
      <c r="AI350" s="68" t="n">
        <f aca="false">(1440-((W350*X350)+(Y350*Z350)+(AA350*AB350))/(W350+Y350+AA350))/1440</f>
        <v>1</v>
      </c>
      <c r="AJ350" s="69" t="str">
        <f aca="false">IF(U350&gt;0,(1440-((X350*W350+AT350*AU350)+(Z350*Y350+AV350*AW350)+(AA350*AB350+AX350*AY350))/(W350+Y350+AA350))/1440,"no data")</f>
        <v>no data</v>
      </c>
      <c r="AK350" s="91" t="n">
        <v>0</v>
      </c>
      <c r="AL350" s="166" t="n">
        <v>0</v>
      </c>
      <c r="AM350" s="73" t="n">
        <f aca="false">AK350*AL350</f>
        <v>0</v>
      </c>
      <c r="AN350" s="73"/>
      <c r="AO350" s="73"/>
      <c r="AP350" s="73"/>
      <c r="AQ350" s="209" t="str">
        <f aca="false">IF(U350&gt;0,((((AK350*AL350)+(AN350*AO350))/(U350*1000))*1000000),"no data")</f>
        <v>no data</v>
      </c>
      <c r="AR350" s="75" t="n">
        <f aca="false">S350/24</f>
        <v>154.333333333333</v>
      </c>
      <c r="AS350" s="34"/>
      <c r="AT350" s="59" t="n">
        <v>0</v>
      </c>
      <c r="AU350" s="59" t="n">
        <v>0</v>
      </c>
      <c r="AV350" s="59" t="n">
        <v>0</v>
      </c>
      <c r="AW350" s="59" t="n">
        <v>0</v>
      </c>
      <c r="AX350" s="59" t="n">
        <v>0</v>
      </c>
      <c r="AY350" s="59" t="n">
        <v>0</v>
      </c>
      <c r="AZ350" s="59" t="n">
        <v>5</v>
      </c>
      <c r="BB350" s="77" t="n">
        <v>0</v>
      </c>
      <c r="BC350" s="77" t="n">
        <v>0</v>
      </c>
      <c r="BD350" s="77" t="n">
        <v>0</v>
      </c>
      <c r="BE350" s="77" t="n">
        <v>0</v>
      </c>
      <c r="BF350" s="78" t="str">
        <f aca="false">AQ350</f>
        <v>no data</v>
      </c>
      <c r="BG350" s="78" t="n">
        <f aca="false">BD350/24</f>
        <v>0</v>
      </c>
      <c r="BH350" s="140" t="n">
        <v>0</v>
      </c>
      <c r="BI350" s="100" t="n">
        <v>0</v>
      </c>
      <c r="BJ350" s="77" t="n">
        <v>0</v>
      </c>
      <c r="BK350" s="77" t="n">
        <v>0</v>
      </c>
      <c r="BL350" s="142" t="n">
        <v>50</v>
      </c>
      <c r="BM350" s="78" t="n">
        <v>0</v>
      </c>
      <c r="BN350" s="78" t="n">
        <v>0</v>
      </c>
      <c r="BO350" s="78" t="n">
        <v>0</v>
      </c>
      <c r="BP350" s="77" t="n">
        <v>0</v>
      </c>
      <c r="BQ350" s="77" t="n">
        <v>0</v>
      </c>
      <c r="BR350" s="78" t="n">
        <v>0</v>
      </c>
    </row>
    <row r="351" customFormat="false" ht="13.8" hidden="false" customHeight="false" outlineLevel="0" collapsed="false">
      <c r="A351" s="189"/>
      <c r="B351" s="55" t="n">
        <v>43811</v>
      </c>
      <c r="C351" s="56" t="n">
        <v>56.1</v>
      </c>
      <c r="D351" s="57" t="n">
        <v>0.837</v>
      </c>
      <c r="E351" s="58" t="n">
        <v>58.3</v>
      </c>
      <c r="F351" s="59" t="n">
        <v>59</v>
      </c>
      <c r="G351" s="59" t="n">
        <v>54</v>
      </c>
      <c r="H351" s="59" t="n">
        <v>0</v>
      </c>
      <c r="I351" s="59" t="n">
        <v>0</v>
      </c>
      <c r="J351" s="59" t="n">
        <v>0</v>
      </c>
      <c r="K351" s="59" t="n">
        <v>0</v>
      </c>
      <c r="L351" s="61" t="n">
        <v>24</v>
      </c>
      <c r="M351" s="61" t="n">
        <v>0</v>
      </c>
      <c r="N351" s="61" t="n">
        <v>24</v>
      </c>
      <c r="O351" s="61" t="n">
        <v>0</v>
      </c>
      <c r="P351" s="61" t="n">
        <v>0</v>
      </c>
      <c r="Q351" s="61" t="n">
        <v>0</v>
      </c>
      <c r="R351" s="137" t="n">
        <v>3720</v>
      </c>
      <c r="S351" s="62" t="n">
        <v>3717</v>
      </c>
      <c r="T351" s="62" t="n">
        <v>0</v>
      </c>
      <c r="U351" s="141" t="n">
        <v>0</v>
      </c>
      <c r="V351" s="63" t="n">
        <v>0</v>
      </c>
      <c r="W351" s="59" t="n">
        <v>44</v>
      </c>
      <c r="X351" s="59" t="n">
        <v>0</v>
      </c>
      <c r="Y351" s="59" t="n">
        <v>44</v>
      </c>
      <c r="Z351" s="59" t="n">
        <v>0</v>
      </c>
      <c r="AA351" s="59" t="n">
        <v>60</v>
      </c>
      <c r="AB351" s="59" t="n">
        <v>0</v>
      </c>
      <c r="AC351" s="59" t="n">
        <f aca="false">(V351-U351)+AZ351</f>
        <v>5</v>
      </c>
      <c r="AD351" s="65" t="n">
        <f aca="false">U351-T351</f>
        <v>0</v>
      </c>
      <c r="AE351" s="59" t="n">
        <v>0</v>
      </c>
      <c r="AF351" s="66" t="str">
        <f aca="false">IF(AE351&gt;0, V351/(AE351*24),"no data")</f>
        <v>no data</v>
      </c>
      <c r="AG351" s="67" t="n">
        <f aca="false">IF(R351&gt;0,R351/24,"no data")</f>
        <v>155</v>
      </c>
      <c r="AH351" s="66" t="str">
        <f aca="false">IF(U351&gt;0,(U351/R351),"no data")</f>
        <v>no data</v>
      </c>
      <c r="AI351" s="68" t="n">
        <f aca="false">(1440-((W351*X351)+(Y351*Z351)+(AA351*AB351))/(W351+Y351+AA351))/1440</f>
        <v>1</v>
      </c>
      <c r="AJ351" s="69" t="str">
        <f aca="false">IF(U351&gt;0,(1440-((X351*W351+AT351*AU351)+(Z351*Y351+AV351*AW351)+(AA351*AB351+AX351*AY351))/(W351+Y351+AA351))/1440,"no data")</f>
        <v>no data</v>
      </c>
      <c r="AK351" s="91" t="n">
        <v>0</v>
      </c>
      <c r="AL351" s="166" t="n">
        <v>0</v>
      </c>
      <c r="AM351" s="73" t="n">
        <f aca="false">AK351*AL351</f>
        <v>0</v>
      </c>
      <c r="AN351" s="73"/>
      <c r="AO351" s="73"/>
      <c r="AP351" s="73"/>
      <c r="AQ351" s="209" t="str">
        <f aca="false">IF(U351&gt;0,((((AK351*AL351)+(AN351*AO351))/(U351*1000))*1000000),"no data")</f>
        <v>no data</v>
      </c>
      <c r="AR351" s="75" t="n">
        <f aca="false">S351/24</f>
        <v>154.875</v>
      </c>
      <c r="AS351" s="34"/>
      <c r="AT351" s="59" t="n">
        <v>0</v>
      </c>
      <c r="AU351" s="76" t="n">
        <v>0</v>
      </c>
      <c r="AV351" s="76" t="n">
        <v>0</v>
      </c>
      <c r="AW351" s="59" t="n">
        <v>0</v>
      </c>
      <c r="AX351" s="76" t="n">
        <v>0</v>
      </c>
      <c r="AY351" s="59" t="n">
        <v>0</v>
      </c>
      <c r="AZ351" s="59" t="n">
        <v>5</v>
      </c>
      <c r="BB351" s="77" t="n">
        <v>0</v>
      </c>
      <c r="BC351" s="77" t="n">
        <v>0</v>
      </c>
      <c r="BD351" s="77" t="n">
        <v>0</v>
      </c>
      <c r="BE351" s="77" t="n">
        <v>0</v>
      </c>
      <c r="BF351" s="77" t="str">
        <f aca="false">AQ351</f>
        <v>no data</v>
      </c>
      <c r="BG351" s="78" t="n">
        <f aca="false">BD351/24</f>
        <v>0</v>
      </c>
      <c r="BH351" s="79" t="n">
        <v>0</v>
      </c>
      <c r="BI351" s="80" t="n">
        <v>0</v>
      </c>
      <c r="BJ351" s="81" t="n">
        <v>0</v>
      </c>
      <c r="BK351" s="81" t="n">
        <v>0</v>
      </c>
      <c r="BL351" s="142" t="n">
        <v>50</v>
      </c>
      <c r="BM351" s="78" t="n">
        <v>0</v>
      </c>
      <c r="BN351" s="78" t="n">
        <v>0</v>
      </c>
      <c r="BO351" s="78" t="n">
        <f aca="false">SUM(BH351:BI351)</f>
        <v>0</v>
      </c>
      <c r="BP351" s="77" t="n">
        <v>0</v>
      </c>
      <c r="BQ351" s="77" t="n">
        <v>0</v>
      </c>
      <c r="BR351" s="78" t="n">
        <v>0</v>
      </c>
    </row>
    <row r="352" customFormat="false" ht="13.8" hidden="false" customHeight="false" outlineLevel="0" collapsed="false">
      <c r="A352" s="189"/>
      <c r="B352" s="55" t="n">
        <v>43812</v>
      </c>
      <c r="C352" s="56" t="n">
        <v>54.5</v>
      </c>
      <c r="D352" s="57" t="n">
        <v>0.837</v>
      </c>
      <c r="E352" s="58" t="n">
        <v>56.5</v>
      </c>
      <c r="F352" s="59" t="n">
        <v>60.9</v>
      </c>
      <c r="G352" s="59" t="n">
        <v>48.8</v>
      </c>
      <c r="H352" s="59" t="n">
        <v>0</v>
      </c>
      <c r="I352" s="59" t="n">
        <v>0</v>
      </c>
      <c r="J352" s="59" t="n">
        <v>0</v>
      </c>
      <c r="K352" s="59" t="n">
        <v>0</v>
      </c>
      <c r="L352" s="61" t="n">
        <v>24</v>
      </c>
      <c r="M352" s="61" t="n">
        <v>0</v>
      </c>
      <c r="N352" s="61" t="n">
        <v>24</v>
      </c>
      <c r="O352" s="61" t="n">
        <v>0</v>
      </c>
      <c r="P352" s="61" t="n">
        <v>0</v>
      </c>
      <c r="Q352" s="61" t="n">
        <v>0</v>
      </c>
      <c r="R352" s="143" t="n">
        <v>3720</v>
      </c>
      <c r="S352" s="62" t="n">
        <v>3719</v>
      </c>
      <c r="T352" s="62" t="n">
        <v>0</v>
      </c>
      <c r="U352" s="138" t="n">
        <v>0</v>
      </c>
      <c r="V352" s="63" t="n">
        <v>0</v>
      </c>
      <c r="W352" s="59" t="n">
        <v>46</v>
      </c>
      <c r="X352" s="59" t="n">
        <v>0</v>
      </c>
      <c r="Y352" s="59" t="n">
        <v>46</v>
      </c>
      <c r="Z352" s="59" t="n">
        <v>0</v>
      </c>
      <c r="AA352" s="59" t="n">
        <v>60</v>
      </c>
      <c r="AB352" s="59" t="n">
        <v>0</v>
      </c>
      <c r="AC352" s="59" t="n">
        <f aca="false">(V352-U352)+AZ352</f>
        <v>5</v>
      </c>
      <c r="AD352" s="65" t="n">
        <f aca="false">U352-T352</f>
        <v>0</v>
      </c>
      <c r="AE352" s="59" t="n">
        <v>0</v>
      </c>
      <c r="AF352" s="66" t="str">
        <f aca="false">IF(AE352&gt;0, V352/(AE352*24),"no data")</f>
        <v>no data</v>
      </c>
      <c r="AG352" s="67" t="n">
        <f aca="false">IF(R352&gt;0,R352/24,"no data")</f>
        <v>155</v>
      </c>
      <c r="AH352" s="66" t="str">
        <f aca="false">IF(U352&gt;0,(U352/R352),"no data")</f>
        <v>no data</v>
      </c>
      <c r="AI352" s="68" t="n">
        <f aca="false">(1440-((W352*X352)+(Y352*Z352)+(AA352*AB352))/(W352+Y352+AA352))/1440</f>
        <v>1</v>
      </c>
      <c r="AJ352" s="69" t="str">
        <f aca="false">IF(U352&gt;0,(1440-((X352*W352+AT352*AU352)+(Z352*Y352+AV352*AW352)+(AA352*AB352+AX352*AY352))/(W352+Y352+AA352))/1440,"no data")</f>
        <v>no data</v>
      </c>
      <c r="AK352" s="91" t="n">
        <v>0</v>
      </c>
      <c r="AL352" s="166" t="n">
        <v>0</v>
      </c>
      <c r="AM352" s="73" t="n">
        <f aca="false">AK352*AL352</f>
        <v>0</v>
      </c>
      <c r="AN352" s="73"/>
      <c r="AO352" s="73"/>
      <c r="AP352" s="73"/>
      <c r="AQ352" s="209" t="str">
        <f aca="false">IF(U352&gt;0,((((AK352*AL352)+(AN352*AO352))/(U352*1000))*1000000),"no data")</f>
        <v>no data</v>
      </c>
      <c r="AR352" s="75" t="n">
        <f aca="false">S352/24</f>
        <v>154.958333333333</v>
      </c>
      <c r="AS352" s="34"/>
      <c r="AT352" s="59" t="n">
        <v>0</v>
      </c>
      <c r="AU352" s="76" t="n">
        <v>0</v>
      </c>
      <c r="AV352" s="76" t="n">
        <v>0</v>
      </c>
      <c r="AW352" s="59" t="n">
        <v>0</v>
      </c>
      <c r="AX352" s="76" t="n">
        <v>0</v>
      </c>
      <c r="AY352" s="59" t="n">
        <v>0</v>
      </c>
      <c r="AZ352" s="59" t="n">
        <v>5</v>
      </c>
      <c r="BB352" s="77" t="n">
        <v>0</v>
      </c>
      <c r="BC352" s="77" t="n">
        <v>0</v>
      </c>
      <c r="BD352" s="77" t="n">
        <v>0</v>
      </c>
      <c r="BE352" s="77" t="n">
        <v>0</v>
      </c>
      <c r="BF352" s="77" t="str">
        <f aca="false">AQ352</f>
        <v>no data</v>
      </c>
      <c r="BG352" s="78" t="n">
        <f aca="false">BD352/24</f>
        <v>0</v>
      </c>
      <c r="BH352" s="79" t="n">
        <v>0</v>
      </c>
      <c r="BI352" s="80" t="n">
        <v>0</v>
      </c>
      <c r="BJ352" s="81" t="n">
        <v>0</v>
      </c>
      <c r="BK352" s="81" t="n">
        <v>0</v>
      </c>
      <c r="BL352" s="142" t="n">
        <v>50</v>
      </c>
      <c r="BM352" s="78" t="n">
        <v>0</v>
      </c>
      <c r="BN352" s="78" t="n">
        <v>0</v>
      </c>
      <c r="BO352" s="78" t="n">
        <f aca="false">SUM(BH352:BI352)</f>
        <v>0</v>
      </c>
      <c r="BP352" s="77" t="n">
        <v>0</v>
      </c>
      <c r="BQ352" s="77" t="n">
        <v>0</v>
      </c>
      <c r="BR352" s="78" t="n">
        <v>0</v>
      </c>
    </row>
    <row r="353" customFormat="false" ht="13.8" hidden="false" customHeight="false" outlineLevel="0" collapsed="false">
      <c r="A353" s="189"/>
      <c r="B353" s="55" t="n">
        <v>43813</v>
      </c>
      <c r="C353" s="56" t="n">
        <v>53.17</v>
      </c>
      <c r="D353" s="57" t="n">
        <v>0.8867</v>
      </c>
      <c r="E353" s="58" t="n">
        <v>55.88</v>
      </c>
      <c r="F353" s="60" t="n">
        <v>57</v>
      </c>
      <c r="G353" s="60" t="n">
        <v>48.8</v>
      </c>
      <c r="H353" s="60" t="n">
        <v>0</v>
      </c>
      <c r="I353" s="60" t="n">
        <v>0</v>
      </c>
      <c r="J353" s="60" t="n">
        <v>0</v>
      </c>
      <c r="K353" s="60" t="n">
        <v>0</v>
      </c>
      <c r="L353" s="60" t="n">
        <v>24</v>
      </c>
      <c r="M353" s="60" t="n">
        <v>0</v>
      </c>
      <c r="N353" s="60" t="n">
        <v>24</v>
      </c>
      <c r="O353" s="60" t="n">
        <v>0</v>
      </c>
      <c r="P353" s="60" t="n">
        <v>0</v>
      </c>
      <c r="Q353" s="60" t="n">
        <v>0</v>
      </c>
      <c r="R353" s="143" t="n">
        <v>3720</v>
      </c>
      <c r="S353" s="62" t="n">
        <v>3720</v>
      </c>
      <c r="T353" s="65" t="n">
        <v>0</v>
      </c>
      <c r="U353" s="144" t="n">
        <v>0</v>
      </c>
      <c r="V353" s="144" t="n">
        <v>0</v>
      </c>
      <c r="W353" s="60" t="n">
        <v>46</v>
      </c>
      <c r="X353" s="60" t="n">
        <v>0</v>
      </c>
      <c r="Y353" s="60" t="n">
        <v>46</v>
      </c>
      <c r="Z353" s="60" t="n">
        <v>0</v>
      </c>
      <c r="AA353" s="60" t="n">
        <v>60</v>
      </c>
      <c r="AB353" s="60" t="n">
        <v>0</v>
      </c>
      <c r="AC353" s="59" t="n">
        <f aca="false">(V353-U353)+AZ353</f>
        <v>6</v>
      </c>
      <c r="AD353" s="65" t="n">
        <f aca="false">U353-T353</f>
        <v>0</v>
      </c>
      <c r="AE353" s="60" t="n">
        <v>0</v>
      </c>
      <c r="AF353" s="66" t="str">
        <f aca="false">IF(AE353&gt;0, V353/(AE353*24),"no data")</f>
        <v>no data</v>
      </c>
      <c r="AG353" s="67" t="n">
        <f aca="false">IF(R353&gt;0,R353/24,"no data")</f>
        <v>155</v>
      </c>
      <c r="AH353" s="66" t="str">
        <f aca="false">IF(U353&gt;0,(U353/R353),"no data")</f>
        <v>no data</v>
      </c>
      <c r="AI353" s="68" t="n">
        <f aca="false">(1440-((W353*X353)+(Y353*Z353)+(AA353*AB353))/(W353+Y353+AA353))/1440</f>
        <v>1</v>
      </c>
      <c r="AJ353" s="69" t="str">
        <f aca="false">IF(U353&gt;0,(1440-((X353*W353+AT353*AU353)+(Z353*Y353+AV353*AW353)+(AA353*AB353+AX353*AY353))/(W353+Y353+AA353))/1440,"no data")</f>
        <v>no data</v>
      </c>
      <c r="AK353" s="91" t="n">
        <v>0</v>
      </c>
      <c r="AL353" s="166" t="n">
        <v>0</v>
      </c>
      <c r="AM353" s="73" t="n">
        <f aca="false">AK353*AL353</f>
        <v>0</v>
      </c>
      <c r="AN353" s="73"/>
      <c r="AO353" s="73"/>
      <c r="AP353" s="73"/>
      <c r="AQ353" s="209" t="str">
        <f aca="false">IF(U353&gt;0,((((AK353*AL353)+(AN353*AO353))/(U353*1000))*1000000),"no data")</f>
        <v>no data</v>
      </c>
      <c r="AR353" s="75" t="n">
        <f aca="false">S353/24</f>
        <v>155</v>
      </c>
      <c r="AS353" s="34"/>
      <c r="AT353" s="60" t="n">
        <v>0</v>
      </c>
      <c r="AU353" s="60" t="n">
        <v>0</v>
      </c>
      <c r="AV353" s="60" t="n">
        <v>0</v>
      </c>
      <c r="AW353" s="60" t="n">
        <v>0</v>
      </c>
      <c r="AX353" s="60" t="n">
        <v>0</v>
      </c>
      <c r="AY353" s="60" t="n">
        <v>0</v>
      </c>
      <c r="AZ353" s="60" t="n">
        <v>6</v>
      </c>
      <c r="BB353" s="77" t="n">
        <v>0</v>
      </c>
      <c r="BC353" s="77" t="n">
        <v>0</v>
      </c>
      <c r="BD353" s="77" t="n">
        <v>0</v>
      </c>
      <c r="BE353" s="77" t="n">
        <v>0</v>
      </c>
      <c r="BF353" s="77" t="str">
        <f aca="false">AQ353</f>
        <v>no data</v>
      </c>
      <c r="BG353" s="78" t="n">
        <f aca="false">BD353/24</f>
        <v>0</v>
      </c>
      <c r="BH353" s="145" t="n">
        <v>0</v>
      </c>
      <c r="BI353" s="145" t="n">
        <v>0</v>
      </c>
      <c r="BJ353" s="146" t="n">
        <v>0</v>
      </c>
      <c r="BK353" s="146" t="n">
        <v>0</v>
      </c>
      <c r="BL353" s="142" t="n">
        <v>50</v>
      </c>
      <c r="BM353" s="78" t="n">
        <v>0</v>
      </c>
      <c r="BN353" s="78" t="n">
        <v>0</v>
      </c>
      <c r="BO353" s="78" t="n">
        <f aca="false">SUM(BH353:BI353)</f>
        <v>0</v>
      </c>
      <c r="BP353" s="97" t="n">
        <v>0</v>
      </c>
      <c r="BQ353" s="97" t="n">
        <v>0</v>
      </c>
      <c r="BR353" s="147" t="n">
        <v>0</v>
      </c>
    </row>
    <row r="354" customFormat="false" ht="13.8" hidden="false" customHeight="false" outlineLevel="0" collapsed="false">
      <c r="A354" s="189"/>
      <c r="B354" s="55" t="n">
        <v>43814</v>
      </c>
      <c r="C354" s="56" t="n">
        <v>53.7</v>
      </c>
      <c r="D354" s="57" t="n">
        <v>0.847</v>
      </c>
      <c r="E354" s="58" t="n">
        <v>56.2</v>
      </c>
      <c r="F354" s="149" t="n">
        <v>57</v>
      </c>
      <c r="G354" s="149" t="n">
        <v>52</v>
      </c>
      <c r="H354" s="60" t="n">
        <v>0</v>
      </c>
      <c r="I354" s="60" t="n">
        <v>0</v>
      </c>
      <c r="J354" s="60" t="n">
        <v>0</v>
      </c>
      <c r="K354" s="60" t="n">
        <v>0</v>
      </c>
      <c r="L354" s="60" t="n">
        <v>24</v>
      </c>
      <c r="M354" s="60" t="n">
        <v>0</v>
      </c>
      <c r="N354" s="60" t="n">
        <v>24</v>
      </c>
      <c r="O354" s="60" t="n">
        <v>0</v>
      </c>
      <c r="P354" s="60" t="n">
        <v>0</v>
      </c>
      <c r="Q354" s="60" t="n">
        <v>0</v>
      </c>
      <c r="R354" s="143" t="n">
        <v>3720</v>
      </c>
      <c r="S354" s="62" t="n">
        <v>3720</v>
      </c>
      <c r="T354" s="65" t="n">
        <v>0</v>
      </c>
      <c r="U354" s="144" t="n">
        <v>0</v>
      </c>
      <c r="V354" s="144" t="n">
        <v>0</v>
      </c>
      <c r="W354" s="60" t="n">
        <v>45</v>
      </c>
      <c r="X354" s="60" t="n">
        <v>0</v>
      </c>
      <c r="Y354" s="60" t="n">
        <v>45</v>
      </c>
      <c r="Z354" s="60" t="n">
        <v>0</v>
      </c>
      <c r="AA354" s="60" t="n">
        <v>60</v>
      </c>
      <c r="AB354" s="60" t="n">
        <v>0</v>
      </c>
      <c r="AC354" s="59" t="n">
        <v>5</v>
      </c>
      <c r="AD354" s="65" t="n">
        <f aca="false">U354-T354</f>
        <v>0</v>
      </c>
      <c r="AE354" s="60" t="n">
        <v>0</v>
      </c>
      <c r="AF354" s="66" t="str">
        <f aca="false">IF(AE354&gt;0, V354/(AE354*24),"no data")</f>
        <v>no data</v>
      </c>
      <c r="AG354" s="67" t="n">
        <f aca="false">IF(R354&gt;0,R354/24,"no data")</f>
        <v>155</v>
      </c>
      <c r="AH354" s="66" t="str">
        <f aca="false">IF(U354&gt;0,(U354/R354),"no data")</f>
        <v>no data</v>
      </c>
      <c r="AI354" s="68" t="n">
        <f aca="false">(1440-((W354*X354)+(Y354*Z354)+(AA354*AB354))/(W354+Y354+AA354))/1440</f>
        <v>1</v>
      </c>
      <c r="AJ354" s="69" t="str">
        <f aca="false">IF(U354&gt;0,(1440-((X354*W354+AT354*AU354)+(Z354*Y354+AV354*AW354)+(AA354*AB354+AX354*AY354))/(W354+Y354+AA354))/1440,"no data")</f>
        <v>no data</v>
      </c>
      <c r="AK354" s="91" t="n">
        <v>0</v>
      </c>
      <c r="AL354" s="166" t="n">
        <v>0</v>
      </c>
      <c r="AM354" s="73" t="n">
        <f aca="false">AK354*AL354</f>
        <v>0</v>
      </c>
      <c r="AN354" s="73"/>
      <c r="AO354" s="73"/>
      <c r="AP354" s="73"/>
      <c r="AQ354" s="209" t="str">
        <f aca="false">IF(U354&gt;0,((((AK354*AL354)+(AN354*AO354))/(U354*1000))*1000000),"no data")</f>
        <v>no data</v>
      </c>
      <c r="AR354" s="75" t="n">
        <f aca="false">S354/24</f>
        <v>155</v>
      </c>
      <c r="AS354" s="34"/>
      <c r="AT354" s="60" t="n">
        <v>0</v>
      </c>
      <c r="AU354" s="60" t="n">
        <v>0</v>
      </c>
      <c r="AV354" s="60" t="n">
        <v>0</v>
      </c>
      <c r="AW354" s="60" t="n">
        <v>0</v>
      </c>
      <c r="AX354" s="60" t="n">
        <v>0</v>
      </c>
      <c r="AY354" s="60" t="n">
        <v>0</v>
      </c>
      <c r="AZ354" s="60" t="n">
        <v>5</v>
      </c>
      <c r="BB354" s="77" t="n">
        <v>0</v>
      </c>
      <c r="BC354" s="77" t="n">
        <v>0</v>
      </c>
      <c r="BD354" s="77" t="n">
        <v>0</v>
      </c>
      <c r="BE354" s="77" t="n">
        <v>0</v>
      </c>
      <c r="BF354" s="77" t="str">
        <f aca="false">AQ354</f>
        <v>no data</v>
      </c>
      <c r="BG354" s="139" t="n">
        <f aca="false">BD354/24</f>
        <v>0</v>
      </c>
      <c r="BH354" s="145" t="n">
        <v>0</v>
      </c>
      <c r="BI354" s="80" t="n">
        <v>0</v>
      </c>
      <c r="BJ354" s="146" t="n">
        <v>0</v>
      </c>
      <c r="BK354" s="146" t="n">
        <v>0</v>
      </c>
      <c r="BL354" s="142" t="n">
        <v>50</v>
      </c>
      <c r="BM354" s="78" t="n">
        <v>0</v>
      </c>
      <c r="BN354" s="78" t="n">
        <v>0</v>
      </c>
      <c r="BO354" s="78" t="n">
        <v>0</v>
      </c>
      <c r="BP354" s="97" t="n">
        <v>0</v>
      </c>
      <c r="BQ354" s="97" t="n">
        <v>0</v>
      </c>
      <c r="BR354" s="147" t="n">
        <v>0</v>
      </c>
    </row>
    <row r="355" customFormat="false" ht="13.8" hidden="false" customHeight="false" outlineLevel="0" collapsed="false">
      <c r="A355" s="189"/>
      <c r="B355" s="55" t="n">
        <v>43815</v>
      </c>
      <c r="C355" s="56" t="n">
        <v>54.4</v>
      </c>
      <c r="D355" s="57" t="n">
        <v>0.807</v>
      </c>
      <c r="E355" s="58" t="n">
        <v>56</v>
      </c>
      <c r="F355" s="60" t="n">
        <v>67</v>
      </c>
      <c r="G355" s="60" t="n">
        <v>51</v>
      </c>
      <c r="H355" s="59" t="n">
        <v>0</v>
      </c>
      <c r="I355" s="59" t="n">
        <v>0</v>
      </c>
      <c r="J355" s="59" t="n">
        <v>0</v>
      </c>
      <c r="K355" s="59" t="n">
        <v>0</v>
      </c>
      <c r="L355" s="61" t="n">
        <v>24</v>
      </c>
      <c r="M355" s="61" t="n">
        <v>0</v>
      </c>
      <c r="N355" s="61" t="n">
        <v>24</v>
      </c>
      <c r="O355" s="61" t="n">
        <v>0</v>
      </c>
      <c r="P355" s="61" t="n">
        <v>0</v>
      </c>
      <c r="Q355" s="61" t="n">
        <v>0</v>
      </c>
      <c r="R355" s="143" t="n">
        <v>3720</v>
      </c>
      <c r="S355" s="62" t="n">
        <v>3720</v>
      </c>
      <c r="T355" s="150" t="n">
        <v>0</v>
      </c>
      <c r="U355" s="63" t="n">
        <v>0</v>
      </c>
      <c r="V355" s="63" t="n">
        <v>0</v>
      </c>
      <c r="W355" s="59" t="n">
        <v>45</v>
      </c>
      <c r="X355" s="60" t="n">
        <v>0</v>
      </c>
      <c r="Y355" s="60" t="n">
        <v>45</v>
      </c>
      <c r="Z355" s="60" t="n">
        <v>0</v>
      </c>
      <c r="AA355" s="60" t="n">
        <v>60</v>
      </c>
      <c r="AB355" s="60" t="n">
        <v>0</v>
      </c>
      <c r="AC355" s="59" t="n">
        <v>6</v>
      </c>
      <c r="AD355" s="65" t="n">
        <f aca="false">U355-T355</f>
        <v>0</v>
      </c>
      <c r="AE355" s="60" t="n">
        <v>0</v>
      </c>
      <c r="AF355" s="66" t="str">
        <f aca="false">IF(AE355&gt;0, V355/(AE355*24),"no data")</f>
        <v>no data</v>
      </c>
      <c r="AG355" s="67" t="n">
        <f aca="false">IF(R355&gt;0,R355/24,"no data")</f>
        <v>155</v>
      </c>
      <c r="AH355" s="66" t="str">
        <f aca="false">IF(U355&gt;0,(U355/R355),"no data")</f>
        <v>no data</v>
      </c>
      <c r="AI355" s="68" t="n">
        <f aca="false">(1440-((W355*X355)+(Y355*Z355)+(AA355*AB355))/(W355+Y355+AA355))/1440</f>
        <v>1</v>
      </c>
      <c r="AJ355" s="69" t="str">
        <f aca="false">IF(U355&gt;0,(1440-((X355*W355+AT355*AU355)+(Z355*Y355+AV355*AW355)+(AA355*AB355+AX355*AY355))/(W355+Y355+AA355))/1440,"no data")</f>
        <v>no data</v>
      </c>
      <c r="AK355" s="91" t="n">
        <v>0</v>
      </c>
      <c r="AL355" s="166" t="n">
        <v>0</v>
      </c>
      <c r="AM355" s="73" t="n">
        <f aca="false">AK355*AL355</f>
        <v>0</v>
      </c>
      <c r="AN355" s="73"/>
      <c r="AO355" s="73"/>
      <c r="AP355" s="73"/>
      <c r="AQ355" s="209" t="str">
        <f aca="false">IF(U355&gt;0,((((AK355*AL355)+(AN355*AO355))/(U355*1000))*1000000),"no data")</f>
        <v>no data</v>
      </c>
      <c r="AR355" s="75" t="n">
        <f aca="false">S355/24</f>
        <v>155</v>
      </c>
      <c r="AS355" s="34"/>
      <c r="AT355" s="59" t="n">
        <v>0</v>
      </c>
      <c r="AU355" s="76" t="n">
        <v>0</v>
      </c>
      <c r="AV355" s="76" t="n">
        <v>0</v>
      </c>
      <c r="AW355" s="59" t="n">
        <v>0</v>
      </c>
      <c r="AX355" s="76" t="n">
        <v>0</v>
      </c>
      <c r="AY355" s="59" t="n">
        <v>0</v>
      </c>
      <c r="AZ355" s="59" t="n">
        <v>6</v>
      </c>
      <c r="BB355" s="77" t="n">
        <v>0</v>
      </c>
      <c r="BC355" s="77" t="n">
        <v>0</v>
      </c>
      <c r="BD355" s="77" t="n">
        <v>0</v>
      </c>
      <c r="BE355" s="77" t="n">
        <v>0</v>
      </c>
      <c r="BF355" s="77" t="str">
        <f aca="false">AQ355</f>
        <v>no data</v>
      </c>
      <c r="BG355" s="139" t="n">
        <f aca="false">BD355/24</f>
        <v>0</v>
      </c>
      <c r="BH355" s="79" t="n">
        <v>0</v>
      </c>
      <c r="BI355" s="80" t="n">
        <v>0</v>
      </c>
      <c r="BJ355" s="82" t="n">
        <v>0</v>
      </c>
      <c r="BK355" s="82" t="n">
        <v>0</v>
      </c>
      <c r="BL355" s="142" t="n">
        <v>50</v>
      </c>
      <c r="BM355" s="78" t="n">
        <v>0</v>
      </c>
      <c r="BN355" s="78" t="n">
        <v>0</v>
      </c>
      <c r="BO355" s="78" t="n">
        <v>0</v>
      </c>
      <c r="BP355" s="97" t="n">
        <v>0</v>
      </c>
      <c r="BQ355" s="97" t="n">
        <v>0</v>
      </c>
      <c r="BR355" s="78" t="n">
        <v>0</v>
      </c>
    </row>
    <row r="356" customFormat="false" ht="14.95" hidden="false" customHeight="true" outlineLevel="0" collapsed="false">
      <c r="A356" s="190" t="s">
        <v>135</v>
      </c>
      <c r="B356" s="191" t="n">
        <v>43816</v>
      </c>
      <c r="C356" s="192" t="n">
        <v>53.7</v>
      </c>
      <c r="D356" s="219" t="n">
        <v>0.799</v>
      </c>
      <c r="E356" s="194" t="n">
        <v>54</v>
      </c>
      <c r="F356" s="196" t="n">
        <v>67</v>
      </c>
      <c r="G356" s="196" t="n">
        <v>43</v>
      </c>
      <c r="H356" s="196" t="n">
        <v>0</v>
      </c>
      <c r="I356" s="196" t="n">
        <v>0</v>
      </c>
      <c r="J356" s="196" t="n">
        <v>0</v>
      </c>
      <c r="K356" s="196" t="n">
        <v>0</v>
      </c>
      <c r="L356" s="222" t="n">
        <v>24</v>
      </c>
      <c r="M356" s="222" t="n">
        <v>0</v>
      </c>
      <c r="N356" s="222" t="n">
        <v>24</v>
      </c>
      <c r="O356" s="222" t="n">
        <v>0</v>
      </c>
      <c r="P356" s="222" t="n">
        <v>0</v>
      </c>
      <c r="Q356" s="222" t="n">
        <v>0</v>
      </c>
      <c r="R356" s="223" t="n">
        <v>3720</v>
      </c>
      <c r="S356" s="199" t="n">
        <v>3720</v>
      </c>
      <c r="T356" s="199" t="n">
        <v>0</v>
      </c>
      <c r="U356" s="200" t="n">
        <v>0</v>
      </c>
      <c r="V356" s="200" t="n">
        <v>0</v>
      </c>
      <c r="W356" s="195" t="n">
        <v>45</v>
      </c>
      <c r="X356" s="196" t="n">
        <v>0</v>
      </c>
      <c r="Y356" s="195" t="n">
        <v>45</v>
      </c>
      <c r="Z356" s="196" t="n">
        <v>0</v>
      </c>
      <c r="AA356" s="196" t="n">
        <v>60</v>
      </c>
      <c r="AB356" s="196" t="n">
        <v>0</v>
      </c>
      <c r="AC356" s="195" t="n">
        <v>6</v>
      </c>
      <c r="AD356" s="201" t="n">
        <f aca="false">U356-T356</f>
        <v>0</v>
      </c>
      <c r="AE356" s="196" t="n">
        <v>0</v>
      </c>
      <c r="AF356" s="202" t="str">
        <f aca="false">IF(AE356&gt;0, V356/(AE356*24),"no data")</f>
        <v>no data</v>
      </c>
      <c r="AG356" s="203" t="n">
        <f aca="false">IF(R356&gt;0,R356/24,"no data")</f>
        <v>155</v>
      </c>
      <c r="AH356" s="202" t="str">
        <f aca="false">IF(U356&gt;0,(U356/R356),"no data")</f>
        <v>no data</v>
      </c>
      <c r="AI356" s="204" t="n">
        <f aca="false">(1440-((W356*X356)+(Y356*Z356)+(AA356*AB356))/(W356+Y356+AA356))/1440</f>
        <v>1</v>
      </c>
      <c r="AJ356" s="205" t="str">
        <f aca="false">IF(U356&gt;0,(1440-((X356*W356+AT356*AU356)+(Z356*Y356+AV356*AW356)+(AA356*AB356+AX356*AY356))/(W356+Y356+AA356))/1440,"no data")</f>
        <v>no data</v>
      </c>
      <c r="AK356" s="249" t="n">
        <v>0</v>
      </c>
      <c r="AL356" s="250" t="n">
        <v>0</v>
      </c>
      <c r="AM356" s="208" t="n">
        <f aca="false">AK356*AL356</f>
        <v>0</v>
      </c>
      <c r="AN356" s="208"/>
      <c r="AO356" s="208"/>
      <c r="AP356" s="208"/>
      <c r="AQ356" s="209" t="str">
        <f aca="false">IF(U356&gt;0,((((AK356*AL356)+(AN356*AO356))/(U356*1000))*1000000),"no data")</f>
        <v>no data</v>
      </c>
      <c r="AR356" s="210" t="n">
        <f aca="false">S356/24</f>
        <v>155</v>
      </c>
      <c r="AS356" s="34"/>
      <c r="AT356" s="195" t="n">
        <v>0</v>
      </c>
      <c r="AU356" s="212" t="n">
        <v>0</v>
      </c>
      <c r="AV356" s="212" t="n">
        <v>0</v>
      </c>
      <c r="AW356" s="195" t="n">
        <v>0</v>
      </c>
      <c r="AX356" s="212" t="n">
        <v>0</v>
      </c>
      <c r="AY356" s="195" t="n">
        <v>0</v>
      </c>
      <c r="AZ356" s="195" t="n">
        <v>6</v>
      </c>
      <c r="BB356" s="225" t="n">
        <v>0</v>
      </c>
      <c r="BC356" s="225" t="n">
        <v>0</v>
      </c>
      <c r="BD356" s="225" t="n">
        <v>0</v>
      </c>
      <c r="BE356" s="225" t="n">
        <v>0</v>
      </c>
      <c r="BF356" s="225" t="str">
        <f aca="false">AQ357</f>
        <v>no data</v>
      </c>
      <c r="BG356" s="226" t="n">
        <f aca="false">BD356/24</f>
        <v>0</v>
      </c>
      <c r="BH356" s="227" t="n">
        <v>0</v>
      </c>
      <c r="BI356" s="228" t="n">
        <v>0</v>
      </c>
      <c r="BJ356" s="229" t="n">
        <v>0</v>
      </c>
      <c r="BK356" s="229" t="n">
        <v>0</v>
      </c>
      <c r="BL356" s="243" t="n">
        <v>50</v>
      </c>
      <c r="BM356" s="229" t="n">
        <v>0</v>
      </c>
      <c r="BN356" s="229" t="n">
        <v>0</v>
      </c>
      <c r="BO356" s="232" t="n">
        <f aca="false">SUM(BH356:BI356)</f>
        <v>0</v>
      </c>
      <c r="BP356" s="229" t="n">
        <v>0</v>
      </c>
      <c r="BQ356" s="229" t="n">
        <v>0</v>
      </c>
      <c r="BR356" s="226" t="n">
        <v>0</v>
      </c>
    </row>
    <row r="357" customFormat="false" ht="14.95" hidden="false" customHeight="true" outlineLevel="0" collapsed="false">
      <c r="A357" s="190"/>
      <c r="B357" s="191" t="n">
        <v>43817</v>
      </c>
      <c r="C357" s="192" t="n">
        <v>55.3</v>
      </c>
      <c r="D357" s="219" t="n">
        <v>0.738</v>
      </c>
      <c r="E357" s="194" t="n">
        <v>53.6</v>
      </c>
      <c r="F357" s="196" t="n">
        <v>75</v>
      </c>
      <c r="G357" s="196" t="n">
        <v>42</v>
      </c>
      <c r="H357" s="196" t="n">
        <v>0</v>
      </c>
      <c r="I357" s="196" t="n">
        <v>0</v>
      </c>
      <c r="J357" s="196" t="n">
        <v>0</v>
      </c>
      <c r="K357" s="196" t="n">
        <v>0</v>
      </c>
      <c r="L357" s="222" t="n">
        <v>24</v>
      </c>
      <c r="M357" s="222" t="n">
        <v>0</v>
      </c>
      <c r="N357" s="222" t="n">
        <v>24</v>
      </c>
      <c r="O357" s="222" t="n">
        <v>0</v>
      </c>
      <c r="P357" s="222" t="n">
        <v>0</v>
      </c>
      <c r="Q357" s="222" t="n">
        <v>0</v>
      </c>
      <c r="R357" s="223" t="n">
        <v>3719</v>
      </c>
      <c r="S357" s="199" t="n">
        <v>3720</v>
      </c>
      <c r="T357" s="199" t="n">
        <v>0</v>
      </c>
      <c r="U357" s="200" t="n">
        <v>0</v>
      </c>
      <c r="V357" s="200" t="n">
        <v>0</v>
      </c>
      <c r="W357" s="195" t="n">
        <v>45</v>
      </c>
      <c r="X357" s="196" t="n">
        <v>0</v>
      </c>
      <c r="Y357" s="195" t="n">
        <v>45</v>
      </c>
      <c r="Z357" s="196" t="n">
        <v>0</v>
      </c>
      <c r="AA357" s="196" t="n">
        <v>60</v>
      </c>
      <c r="AB357" s="196" t="n">
        <v>0</v>
      </c>
      <c r="AC357" s="195" t="n">
        <f aca="false">(V357-U357)+AZ357</f>
        <v>5</v>
      </c>
      <c r="AD357" s="201" t="n">
        <f aca="false">U357-T357</f>
        <v>0</v>
      </c>
      <c r="AE357" s="196" t="n">
        <v>0</v>
      </c>
      <c r="AF357" s="202" t="str">
        <f aca="false">IF(AE357&gt;0, V357/(AE357*24),"no data")</f>
        <v>no data</v>
      </c>
      <c r="AG357" s="203" t="n">
        <f aca="false">IF(R357&gt;0,R357/24,"no data")</f>
        <v>154.958333333333</v>
      </c>
      <c r="AH357" s="202" t="str">
        <f aca="false">IF(U357&gt;0,(U357/R357),"no data")</f>
        <v>no data</v>
      </c>
      <c r="AI357" s="204" t="n">
        <f aca="false">(1440-((W357*X357)+(Y357*Z357)+(AA357*AB357))/(W357+Y357+AA357))/1440</f>
        <v>1</v>
      </c>
      <c r="AJ357" s="205" t="str">
        <f aca="false">IF(U357&gt;0,(1440-((X357*W357+AT357*AU357)+(Z357*Y357+AV357*AW357)+(AA357*AB357+AX357*AY357))/(W357+Y357+AA357))/1440,"no data")</f>
        <v>no data</v>
      </c>
      <c r="AK357" s="249" t="n">
        <v>0</v>
      </c>
      <c r="AL357" s="250" t="n">
        <v>0</v>
      </c>
      <c r="AM357" s="208" t="n">
        <f aca="false">AK357*AL357</f>
        <v>0</v>
      </c>
      <c r="AN357" s="208"/>
      <c r="AO357" s="208"/>
      <c r="AP357" s="208"/>
      <c r="AQ357" s="209" t="str">
        <f aca="false">IF(U357&gt;0,((((AK357*AL357)+(AN357*AO357))/(U357*1000))*1000000),"no data")</f>
        <v>no data</v>
      </c>
      <c r="AR357" s="210" t="n">
        <f aca="false">S357/24</f>
        <v>155</v>
      </c>
      <c r="AS357" s="34"/>
      <c r="AT357" s="195" t="n">
        <v>0</v>
      </c>
      <c r="AU357" s="212" t="n">
        <v>0</v>
      </c>
      <c r="AV357" s="195" t="n">
        <v>0</v>
      </c>
      <c r="AW357" s="195" t="n">
        <v>0</v>
      </c>
      <c r="AX357" s="212" t="n">
        <v>0</v>
      </c>
      <c r="AY357" s="195" t="n">
        <v>0</v>
      </c>
      <c r="AZ357" s="195" t="n">
        <v>5</v>
      </c>
      <c r="BB357" s="213" t="n">
        <v>0</v>
      </c>
      <c r="BC357" s="213" t="n">
        <v>0</v>
      </c>
      <c r="BD357" s="213" t="n">
        <v>0</v>
      </c>
      <c r="BE357" s="213" t="n">
        <v>0</v>
      </c>
      <c r="BF357" s="213" t="str">
        <f aca="false">AQ358</f>
        <v>no data</v>
      </c>
      <c r="BG357" s="215" t="n">
        <f aca="false">BD357/24</f>
        <v>0</v>
      </c>
      <c r="BH357" s="241" t="n">
        <v>0</v>
      </c>
      <c r="BI357" s="241" t="n">
        <v>0</v>
      </c>
      <c r="BJ357" s="213" t="n">
        <v>0</v>
      </c>
      <c r="BK357" s="213" t="n">
        <v>0</v>
      </c>
      <c r="BL357" s="243" t="n">
        <v>50</v>
      </c>
      <c r="BM357" s="213" t="n">
        <v>0</v>
      </c>
      <c r="BN357" s="213" t="n">
        <v>0</v>
      </c>
      <c r="BO357" s="232" t="n">
        <f aca="false">SUM(BH357:BI357)</f>
        <v>0</v>
      </c>
      <c r="BP357" s="213" t="n">
        <v>0</v>
      </c>
      <c r="BQ357" s="213" t="n">
        <v>0</v>
      </c>
      <c r="BR357" s="215" t="n">
        <v>0</v>
      </c>
    </row>
    <row r="358" customFormat="false" ht="14.95" hidden="false" customHeight="true" outlineLevel="0" collapsed="false">
      <c r="A358" s="190"/>
      <c r="B358" s="191" t="n">
        <v>43818</v>
      </c>
      <c r="C358" s="192" t="n">
        <v>56.7</v>
      </c>
      <c r="D358" s="219" t="n">
        <v>0.749</v>
      </c>
      <c r="E358" s="194" t="n">
        <v>56.1</v>
      </c>
      <c r="F358" s="196" t="n">
        <v>66.6</v>
      </c>
      <c r="G358" s="196" t="n">
        <v>48.3</v>
      </c>
      <c r="H358" s="196" t="n">
        <v>0</v>
      </c>
      <c r="I358" s="196" t="n">
        <v>0</v>
      </c>
      <c r="J358" s="196" t="n">
        <v>0</v>
      </c>
      <c r="K358" s="196" t="n">
        <v>0</v>
      </c>
      <c r="L358" s="222" t="n">
        <v>0</v>
      </c>
      <c r="M358" s="222" t="n">
        <v>0</v>
      </c>
      <c r="N358" s="222" t="n">
        <v>0</v>
      </c>
      <c r="O358" s="222" t="n">
        <v>0</v>
      </c>
      <c r="P358" s="222" t="n">
        <v>0</v>
      </c>
      <c r="Q358" s="222" t="n">
        <v>0</v>
      </c>
      <c r="R358" s="223" t="n">
        <v>3720</v>
      </c>
      <c r="S358" s="199" t="n">
        <v>3718</v>
      </c>
      <c r="T358" s="199" t="n">
        <v>3718</v>
      </c>
      <c r="U358" s="200" t="n">
        <v>0</v>
      </c>
      <c r="V358" s="200" t="n">
        <v>0</v>
      </c>
      <c r="W358" s="195" t="n">
        <v>45</v>
      </c>
      <c r="X358" s="196" t="n">
        <v>0</v>
      </c>
      <c r="Y358" s="195" t="n">
        <v>45</v>
      </c>
      <c r="Z358" s="196" t="n">
        <v>0</v>
      </c>
      <c r="AA358" s="196" t="n">
        <v>60</v>
      </c>
      <c r="AB358" s="196" t="n">
        <v>0</v>
      </c>
      <c r="AC358" s="195" t="n">
        <f aca="false">(V358-U358)+AZ358</f>
        <v>5</v>
      </c>
      <c r="AD358" s="201" t="n">
        <f aca="false">U358-T358</f>
        <v>-3718</v>
      </c>
      <c r="AE358" s="196" t="n">
        <v>0</v>
      </c>
      <c r="AF358" s="202" t="str">
        <f aca="false">IF(AE358&gt;0, V358/(AE358*24),"no data")</f>
        <v>no data</v>
      </c>
      <c r="AG358" s="203" t="n">
        <f aca="false">IF(R358&gt;0,R358/24,"no data")</f>
        <v>155</v>
      </c>
      <c r="AH358" s="202" t="str">
        <f aca="false">IF(U358&gt;0,(U358/R358),"no data")</f>
        <v>no data</v>
      </c>
      <c r="AI358" s="204" t="n">
        <f aca="false">(1440-((W358*X358)+(Y358*Z358)+(AA358*AB358))/(W358+Y358+AA358))/1440</f>
        <v>1</v>
      </c>
      <c r="AJ358" s="205" t="str">
        <f aca="false">IF(U358&gt;0,(1440-((X358*W358+AT358*AU358)+(Z358*Y358+AV358*AW358)+(AA358*AB358+AX358*AY358))/(W358+Y358+AA358))/1440,"no data")</f>
        <v>no data</v>
      </c>
      <c r="AK358" s="249" t="n">
        <v>0</v>
      </c>
      <c r="AL358" s="250" t="n">
        <v>0</v>
      </c>
      <c r="AM358" s="208" t="n">
        <f aca="false">AK358*AL358</f>
        <v>0</v>
      </c>
      <c r="AN358" s="208"/>
      <c r="AO358" s="208"/>
      <c r="AP358" s="208"/>
      <c r="AQ358" s="209" t="str">
        <f aca="false">IF(U358&gt;0,((((AK358*AL358)+(AN358*AO358))/(U358*1000))*1000000),"no data")</f>
        <v>no data</v>
      </c>
      <c r="AR358" s="210" t="n">
        <f aca="false">S358/24</f>
        <v>154.916666666667</v>
      </c>
      <c r="AS358" s="34"/>
      <c r="AT358" s="195" t="n">
        <v>0</v>
      </c>
      <c r="AU358" s="212" t="n">
        <v>0</v>
      </c>
      <c r="AV358" s="212" t="n">
        <v>0</v>
      </c>
      <c r="AW358" s="195" t="n">
        <v>0</v>
      </c>
      <c r="AX358" s="212" t="n">
        <v>0</v>
      </c>
      <c r="AY358" s="195" t="n">
        <v>0</v>
      </c>
      <c r="AZ358" s="195" t="n">
        <v>5</v>
      </c>
      <c r="BB358" s="233" t="n">
        <v>0</v>
      </c>
      <c r="BC358" s="233" t="n">
        <v>0</v>
      </c>
      <c r="BD358" s="233" t="n">
        <v>0</v>
      </c>
      <c r="BE358" s="233" t="n">
        <v>0</v>
      </c>
      <c r="BF358" s="233" t="str">
        <f aca="false">AQ358</f>
        <v>no data</v>
      </c>
      <c r="BG358" s="234" t="n">
        <f aca="false">BD358/24</f>
        <v>0</v>
      </c>
      <c r="BH358" s="241" t="n">
        <v>0</v>
      </c>
      <c r="BI358" s="241" t="n">
        <v>0</v>
      </c>
      <c r="BJ358" s="237" t="n">
        <v>0</v>
      </c>
      <c r="BK358" s="237" t="n">
        <v>0</v>
      </c>
      <c r="BL358" s="243" t="n">
        <v>50</v>
      </c>
      <c r="BM358" s="237" t="n">
        <v>0</v>
      </c>
      <c r="BN358" s="237" t="n">
        <v>0</v>
      </c>
      <c r="BO358" s="232" t="n">
        <f aca="false">SUM(BH358:BI358)</f>
        <v>0</v>
      </c>
      <c r="BP358" s="237" t="n">
        <v>0</v>
      </c>
      <c r="BQ358" s="237" t="n">
        <v>0</v>
      </c>
      <c r="BR358" s="215" t="n">
        <v>0</v>
      </c>
    </row>
    <row r="359" customFormat="false" ht="14.95" hidden="false" customHeight="true" outlineLevel="0" collapsed="false">
      <c r="A359" s="190"/>
      <c r="B359" s="191" t="n">
        <v>43819</v>
      </c>
      <c r="C359" s="192" t="n">
        <v>54.9</v>
      </c>
      <c r="D359" s="219" t="n">
        <v>0.767</v>
      </c>
      <c r="E359" s="194" t="n">
        <v>54.6</v>
      </c>
      <c r="F359" s="196" t="n">
        <v>68</v>
      </c>
      <c r="G359" s="196" t="n">
        <v>50</v>
      </c>
      <c r="H359" s="196" t="n">
        <v>0</v>
      </c>
      <c r="I359" s="196" t="n">
        <v>0</v>
      </c>
      <c r="J359" s="196" t="n">
        <v>0</v>
      </c>
      <c r="K359" s="196" t="n">
        <v>0</v>
      </c>
      <c r="L359" s="222" t="n">
        <v>0</v>
      </c>
      <c r="M359" s="222" t="n">
        <v>0</v>
      </c>
      <c r="N359" s="222" t="n">
        <v>0</v>
      </c>
      <c r="O359" s="222" t="n">
        <v>0</v>
      </c>
      <c r="P359" s="222" t="n">
        <v>0</v>
      </c>
      <c r="Q359" s="222" t="n">
        <v>0</v>
      </c>
      <c r="R359" s="223" t="n">
        <v>3720</v>
      </c>
      <c r="S359" s="199" t="n">
        <v>3716</v>
      </c>
      <c r="T359" s="199" t="n">
        <v>3716</v>
      </c>
      <c r="U359" s="200" t="n">
        <v>0</v>
      </c>
      <c r="V359" s="200" t="n">
        <v>0</v>
      </c>
      <c r="W359" s="196" t="n">
        <v>45</v>
      </c>
      <c r="X359" s="196" t="n">
        <v>0</v>
      </c>
      <c r="Y359" s="196" t="n">
        <v>45</v>
      </c>
      <c r="Z359" s="196" t="n">
        <v>0</v>
      </c>
      <c r="AA359" s="196" t="n">
        <v>60</v>
      </c>
      <c r="AB359" s="196" t="n">
        <v>0</v>
      </c>
      <c r="AC359" s="195" t="n">
        <f aca="false">(V359-U359)+AZ359</f>
        <v>6</v>
      </c>
      <c r="AD359" s="201" t="n">
        <f aca="false">U359-T359</f>
        <v>-3716</v>
      </c>
      <c r="AE359" s="196" t="n">
        <v>0</v>
      </c>
      <c r="AF359" s="202" t="str">
        <f aca="false">IF(AE359&gt;0, V359/(AE359*24),"no data")</f>
        <v>no data</v>
      </c>
      <c r="AG359" s="203" t="n">
        <f aca="false">IF(R359&gt;0,R359/24,"no data")</f>
        <v>155</v>
      </c>
      <c r="AH359" s="202" t="str">
        <f aca="false">IF(U359&gt;0,(U359/R359),"no data")</f>
        <v>no data</v>
      </c>
      <c r="AI359" s="204" t="n">
        <f aca="false">(1440-((W359*X359)+(Y359*Z359)+(AA359*AB359))/(W359+Y359+AA359))/1440</f>
        <v>1</v>
      </c>
      <c r="AJ359" s="205" t="str">
        <f aca="false">IF(U359&gt;0,(1440-((X359*W359+AT359*AU359)+(Z359*Y359+AV359*AW359)+(AA359*AB359+AX359*AY359))/(W359+Y359+AA359))/1440,"no data")</f>
        <v>no data</v>
      </c>
      <c r="AK359" s="249" t="n">
        <v>0</v>
      </c>
      <c r="AL359" s="250" t="n">
        <v>0</v>
      </c>
      <c r="AM359" s="208" t="n">
        <f aca="false">AK359*AL359</f>
        <v>0</v>
      </c>
      <c r="AN359" s="208"/>
      <c r="AO359" s="208"/>
      <c r="AP359" s="208"/>
      <c r="AQ359" s="209" t="str">
        <f aca="false">IF(U359&gt;0,((((AK359*AL359)+(AN359*AO359))/(U359*1000))*1000000),"no data")</f>
        <v>no data</v>
      </c>
      <c r="AR359" s="210" t="n">
        <f aca="false">S359/24</f>
        <v>154.833333333333</v>
      </c>
      <c r="AS359" s="34"/>
      <c r="AT359" s="195" t="n">
        <v>0</v>
      </c>
      <c r="AU359" s="212" t="n">
        <v>0</v>
      </c>
      <c r="AV359" s="212" t="n">
        <v>0</v>
      </c>
      <c r="AW359" s="195" t="n">
        <v>0</v>
      </c>
      <c r="AX359" s="212" t="n">
        <v>0</v>
      </c>
      <c r="AY359" s="195" t="n">
        <v>0</v>
      </c>
      <c r="AZ359" s="195" t="n">
        <v>6</v>
      </c>
      <c r="BB359" s="213" t="n">
        <v>0</v>
      </c>
      <c r="BC359" s="213" t="n">
        <v>0</v>
      </c>
      <c r="BD359" s="213" t="n">
        <v>0</v>
      </c>
      <c r="BE359" s="213" t="n">
        <v>0</v>
      </c>
      <c r="BF359" s="213" t="str">
        <f aca="false">AQ359</f>
        <v>no data</v>
      </c>
      <c r="BG359" s="215" t="n">
        <f aca="false">BD359/24</f>
        <v>0</v>
      </c>
      <c r="BH359" s="240" t="n">
        <v>0</v>
      </c>
      <c r="BI359" s="241" t="n">
        <v>0</v>
      </c>
      <c r="BJ359" s="242" t="n">
        <v>0</v>
      </c>
      <c r="BK359" s="243" t="n">
        <v>0</v>
      </c>
      <c r="BL359" s="243" t="n">
        <v>50</v>
      </c>
      <c r="BM359" s="242" t="n">
        <v>0</v>
      </c>
      <c r="BN359" s="244" t="n">
        <v>0</v>
      </c>
      <c r="BO359" s="232" t="n">
        <f aca="false">SUM(BH359:BI359)</f>
        <v>0</v>
      </c>
      <c r="BP359" s="242" t="n">
        <v>0</v>
      </c>
      <c r="BQ359" s="213" t="n">
        <v>0</v>
      </c>
      <c r="BR359" s="215" t="n">
        <v>0</v>
      </c>
    </row>
    <row r="360" customFormat="false" ht="14.95" hidden="false" customHeight="true" outlineLevel="0" collapsed="false">
      <c r="A360" s="190"/>
      <c r="B360" s="191" t="n">
        <v>43820</v>
      </c>
      <c r="C360" s="192" t="n">
        <v>51.7</v>
      </c>
      <c r="D360" s="219" t="n">
        <v>0.84</v>
      </c>
      <c r="E360" s="194" t="n">
        <v>53.8</v>
      </c>
      <c r="F360" s="196" t="n">
        <v>60</v>
      </c>
      <c r="G360" s="196" t="n">
        <v>46</v>
      </c>
      <c r="H360" s="196" t="n">
        <v>0</v>
      </c>
      <c r="I360" s="196" t="n">
        <v>0</v>
      </c>
      <c r="J360" s="196" t="n">
        <v>0</v>
      </c>
      <c r="K360" s="196" t="n">
        <v>0</v>
      </c>
      <c r="L360" s="222" t="n">
        <v>0</v>
      </c>
      <c r="M360" s="222" t="n">
        <v>0</v>
      </c>
      <c r="N360" s="222" t="n">
        <v>0</v>
      </c>
      <c r="O360" s="222" t="n">
        <v>0</v>
      </c>
      <c r="P360" s="222" t="n">
        <v>0</v>
      </c>
      <c r="Q360" s="222" t="n">
        <v>0</v>
      </c>
      <c r="R360" s="223" t="n">
        <v>3720</v>
      </c>
      <c r="S360" s="199" t="n">
        <v>3720</v>
      </c>
      <c r="T360" s="199" t="n">
        <v>3720</v>
      </c>
      <c r="U360" s="200" t="n">
        <v>0</v>
      </c>
      <c r="V360" s="200" t="n">
        <v>0</v>
      </c>
      <c r="W360" s="196" t="n">
        <v>45</v>
      </c>
      <c r="X360" s="196" t="n">
        <v>0</v>
      </c>
      <c r="Y360" s="196" t="n">
        <v>45</v>
      </c>
      <c r="Z360" s="196" t="n">
        <v>0</v>
      </c>
      <c r="AA360" s="196" t="n">
        <v>60</v>
      </c>
      <c r="AB360" s="196" t="n">
        <v>0</v>
      </c>
      <c r="AC360" s="195" t="n">
        <v>5</v>
      </c>
      <c r="AD360" s="201" t="n">
        <f aca="false">U360-T360</f>
        <v>-3720</v>
      </c>
      <c r="AE360" s="196" t="n">
        <v>0</v>
      </c>
      <c r="AF360" s="202" t="str">
        <f aca="false">IF(AE360&gt;0, V360/(AE360*24),"no data")</f>
        <v>no data</v>
      </c>
      <c r="AG360" s="203" t="n">
        <f aca="false">IF(R360&gt;0,R360/24,"no data")</f>
        <v>155</v>
      </c>
      <c r="AH360" s="202" t="str">
        <f aca="false">IF(U360&gt;0,(U360/R360),"no data")</f>
        <v>no data</v>
      </c>
      <c r="AI360" s="204" t="n">
        <f aca="false">(1440-((W360*X360)+(Y360*Z360)+(AA360*AB360))/(W360+Y360+AA360))/1440</f>
        <v>1</v>
      </c>
      <c r="AJ360" s="205" t="str">
        <f aca="false">IF(U360&gt;0,(1440-((X360*W360+AT360*AU360)+(Z360*Y360+AV360*AW360)+(AA360*AB360+AX360*AY360))/(W360+Y360+AA360))/1440,"no data")</f>
        <v>no data</v>
      </c>
      <c r="AK360" s="249" t="n">
        <v>0</v>
      </c>
      <c r="AL360" s="250" t="n">
        <v>0</v>
      </c>
      <c r="AM360" s="208" t="n">
        <f aca="false">AK360*AL360</f>
        <v>0</v>
      </c>
      <c r="AN360" s="208"/>
      <c r="AO360" s="208"/>
      <c r="AP360" s="208"/>
      <c r="AQ360" s="209" t="str">
        <f aca="false">IF(U360&gt;0,((((AK360*AL360)+(AN360*AO360))/(U360*1000))*1000000),"no data")</f>
        <v>no data</v>
      </c>
      <c r="AR360" s="210" t="n">
        <f aca="false">S360/24</f>
        <v>155</v>
      </c>
      <c r="AS360" s="34"/>
      <c r="AT360" s="195" t="n">
        <v>0</v>
      </c>
      <c r="AU360" s="212" t="n">
        <v>0</v>
      </c>
      <c r="AV360" s="212" t="n">
        <v>0</v>
      </c>
      <c r="AW360" s="195" t="n">
        <v>0</v>
      </c>
      <c r="AX360" s="212" t="n">
        <v>0</v>
      </c>
      <c r="AY360" s="195" t="n">
        <v>0</v>
      </c>
      <c r="AZ360" s="195" t="n">
        <v>5</v>
      </c>
      <c r="BB360" s="213" t="n">
        <v>0</v>
      </c>
      <c r="BC360" s="213" t="n">
        <v>0</v>
      </c>
      <c r="BD360" s="213" t="n">
        <v>0</v>
      </c>
      <c r="BE360" s="213" t="n">
        <v>0</v>
      </c>
      <c r="BF360" s="213" t="str">
        <f aca="false">AQ360</f>
        <v>no data</v>
      </c>
      <c r="BG360" s="215" t="n">
        <f aca="false">BD360/24</f>
        <v>0</v>
      </c>
      <c r="BH360" s="240" t="n">
        <v>0</v>
      </c>
      <c r="BI360" s="241" t="n">
        <v>0</v>
      </c>
      <c r="BJ360" s="242" t="n">
        <v>0</v>
      </c>
      <c r="BK360" s="243" t="n">
        <v>0</v>
      </c>
      <c r="BL360" s="243" t="n">
        <v>50</v>
      </c>
      <c r="BM360" s="242" t="n">
        <v>0</v>
      </c>
      <c r="BN360" s="244" t="n">
        <v>0</v>
      </c>
      <c r="BO360" s="232" t="n">
        <f aca="false">SUM(BH360:BI360)</f>
        <v>0</v>
      </c>
      <c r="BP360" s="242" t="n">
        <v>0</v>
      </c>
      <c r="BQ360" s="213" t="n">
        <v>0</v>
      </c>
      <c r="BR360" s="215" t="n">
        <v>0</v>
      </c>
    </row>
    <row r="361" customFormat="false" ht="14.95" hidden="false" customHeight="true" outlineLevel="0" collapsed="false">
      <c r="A361" s="190"/>
      <c r="B361" s="191" t="n">
        <v>43821</v>
      </c>
      <c r="C361" s="192" t="n">
        <v>47.9</v>
      </c>
      <c r="D361" s="219" t="n">
        <v>0.906</v>
      </c>
      <c r="E361" s="194" t="n">
        <v>50.9</v>
      </c>
      <c r="F361" s="196" t="n">
        <v>52</v>
      </c>
      <c r="G361" s="196" t="n">
        <v>44</v>
      </c>
      <c r="H361" s="196" t="n">
        <v>0</v>
      </c>
      <c r="I361" s="196" t="n">
        <v>0</v>
      </c>
      <c r="J361" s="196" t="n">
        <v>0</v>
      </c>
      <c r="K361" s="196" t="n">
        <v>0</v>
      </c>
      <c r="L361" s="222" t="n">
        <v>0</v>
      </c>
      <c r="M361" s="222" t="n">
        <v>0</v>
      </c>
      <c r="N361" s="222" t="n">
        <v>0</v>
      </c>
      <c r="O361" s="222" t="n">
        <v>0</v>
      </c>
      <c r="P361" s="222" t="n">
        <v>0</v>
      </c>
      <c r="Q361" s="222" t="n">
        <v>0</v>
      </c>
      <c r="R361" s="223" t="n">
        <v>3720</v>
      </c>
      <c r="S361" s="199" t="n">
        <v>3720</v>
      </c>
      <c r="T361" s="199" t="n">
        <v>3720</v>
      </c>
      <c r="U361" s="200" t="n">
        <v>0</v>
      </c>
      <c r="V361" s="200" t="n">
        <v>0</v>
      </c>
      <c r="W361" s="196" t="n">
        <v>45</v>
      </c>
      <c r="X361" s="196" t="n">
        <v>0</v>
      </c>
      <c r="Y361" s="196" t="n">
        <v>45</v>
      </c>
      <c r="Z361" s="196" t="n">
        <v>0</v>
      </c>
      <c r="AA361" s="196" t="n">
        <v>60</v>
      </c>
      <c r="AB361" s="196" t="n">
        <v>0</v>
      </c>
      <c r="AC361" s="195" t="n">
        <v>5</v>
      </c>
      <c r="AD361" s="201" t="n">
        <f aca="false">U361-T361</f>
        <v>-3720</v>
      </c>
      <c r="AE361" s="196" t="n">
        <v>0</v>
      </c>
      <c r="AF361" s="202" t="str">
        <f aca="false">IF(AE361&gt;0, V361/(AE361*24),"no data")</f>
        <v>no data</v>
      </c>
      <c r="AG361" s="203" t="n">
        <f aca="false">IF(R361&gt;0,R361/24,"no data")</f>
        <v>155</v>
      </c>
      <c r="AH361" s="202" t="str">
        <f aca="false">IF(U361&gt;0,(U361/R361),"no data")</f>
        <v>no data</v>
      </c>
      <c r="AI361" s="204" t="n">
        <f aca="false">(1440-((W361*X361)+(Y361*Z361)+(AA361*AB361))/(W361+Y361+AA361))/1440</f>
        <v>1</v>
      </c>
      <c r="AJ361" s="205" t="str">
        <f aca="false">IF(U361&gt;0,(1440-((X361*W361+AT361*AU361)+(Z361*Y361+AV361*AW361)+(AA361*AB361+AX361*AY361))/(W361+Y361+AA361))/1440,"no data")</f>
        <v>no data</v>
      </c>
      <c r="AK361" s="249" t="n">
        <v>0</v>
      </c>
      <c r="AL361" s="250" t="n">
        <v>0</v>
      </c>
      <c r="AM361" s="208" t="n">
        <f aca="false">AK361*AL361</f>
        <v>0</v>
      </c>
      <c r="AN361" s="208"/>
      <c r="AO361" s="208"/>
      <c r="AP361" s="208"/>
      <c r="AQ361" s="209" t="str">
        <f aca="false">IF(U361&gt;0,((((AK361*AL361)+(AN361*AO361))/(U361*1000))*1000000),"no data")</f>
        <v>no data</v>
      </c>
      <c r="AR361" s="210" t="n">
        <f aca="false">S361/24</f>
        <v>155</v>
      </c>
      <c r="AS361" s="34"/>
      <c r="AT361" s="195" t="n">
        <v>0</v>
      </c>
      <c r="AU361" s="212" t="n">
        <v>0</v>
      </c>
      <c r="AV361" s="212" t="n">
        <v>0</v>
      </c>
      <c r="AW361" s="195" t="n">
        <v>0</v>
      </c>
      <c r="AX361" s="212" t="n">
        <v>0</v>
      </c>
      <c r="AY361" s="195" t="n">
        <v>0</v>
      </c>
      <c r="AZ361" s="195" t="n">
        <v>5</v>
      </c>
      <c r="BB361" s="213" t="n">
        <v>0</v>
      </c>
      <c r="BC361" s="213" t="n">
        <v>0</v>
      </c>
      <c r="BD361" s="213" t="n">
        <v>0</v>
      </c>
      <c r="BE361" s="213" t="n">
        <v>0</v>
      </c>
      <c r="BF361" s="213" t="str">
        <f aca="false">AQ361</f>
        <v>no data</v>
      </c>
      <c r="BG361" s="215" t="n">
        <f aca="false">BD361/24</f>
        <v>0</v>
      </c>
      <c r="BH361" s="240" t="n">
        <v>0</v>
      </c>
      <c r="BI361" s="241" t="n">
        <v>0</v>
      </c>
      <c r="BJ361" s="242" t="n">
        <v>0</v>
      </c>
      <c r="BK361" s="243" t="n">
        <v>0</v>
      </c>
      <c r="BL361" s="243" t="n">
        <v>50</v>
      </c>
      <c r="BM361" s="242" t="n">
        <v>0</v>
      </c>
      <c r="BN361" s="244" t="n">
        <v>0</v>
      </c>
      <c r="BO361" s="232" t="n">
        <v>0</v>
      </c>
      <c r="BP361" s="242" t="n">
        <v>0</v>
      </c>
      <c r="BQ361" s="213" t="n">
        <v>0</v>
      </c>
      <c r="BR361" s="215" t="n">
        <v>0</v>
      </c>
    </row>
    <row r="362" customFormat="false" ht="14.95" hidden="false" customHeight="true" outlineLevel="0" collapsed="false">
      <c r="A362" s="190"/>
      <c r="B362" s="191" t="n">
        <v>43822</v>
      </c>
      <c r="C362" s="192" t="n">
        <v>48.17</v>
      </c>
      <c r="D362" s="219" t="n">
        <v>0.855</v>
      </c>
      <c r="E362" s="194" t="n">
        <v>51.42</v>
      </c>
      <c r="F362" s="195" t="n">
        <v>52.45</v>
      </c>
      <c r="G362" s="195" t="n">
        <v>44.66</v>
      </c>
      <c r="H362" s="196" t="n">
        <v>0</v>
      </c>
      <c r="I362" s="196" t="n">
        <v>0</v>
      </c>
      <c r="J362" s="196" t="n">
        <v>0</v>
      </c>
      <c r="K362" s="196" t="n">
        <v>0</v>
      </c>
      <c r="L362" s="246" t="n">
        <v>0</v>
      </c>
      <c r="M362" s="246" t="n">
        <v>0</v>
      </c>
      <c r="N362" s="246" t="n">
        <v>0</v>
      </c>
      <c r="O362" s="246" t="n">
        <v>0</v>
      </c>
      <c r="P362" s="246" t="n">
        <v>0</v>
      </c>
      <c r="Q362" s="246" t="n">
        <v>0</v>
      </c>
      <c r="R362" s="246" t="n">
        <v>3720</v>
      </c>
      <c r="S362" s="199" t="n">
        <v>3720</v>
      </c>
      <c r="T362" s="199" t="n">
        <v>3720</v>
      </c>
      <c r="U362" s="200" t="n">
        <v>0</v>
      </c>
      <c r="V362" s="200" t="n">
        <v>0</v>
      </c>
      <c r="W362" s="196" t="n">
        <v>48</v>
      </c>
      <c r="X362" s="196" t="n">
        <v>0</v>
      </c>
      <c r="Y362" s="196" t="n">
        <v>48</v>
      </c>
      <c r="Z362" s="195" t="n">
        <v>0</v>
      </c>
      <c r="AA362" s="196" t="n">
        <v>60</v>
      </c>
      <c r="AB362" s="195" t="n">
        <v>0</v>
      </c>
      <c r="AC362" s="195" t="n">
        <f aca="false">(V362-U362)+AZ362</f>
        <v>6</v>
      </c>
      <c r="AD362" s="201" t="n">
        <f aca="false">U362-T362</f>
        <v>-3720</v>
      </c>
      <c r="AE362" s="195" t="n">
        <v>0</v>
      </c>
      <c r="AF362" s="202" t="str">
        <f aca="false">IF(AE362&gt;0, V362/(AE362*24),"no data")</f>
        <v>no data</v>
      </c>
      <c r="AG362" s="203" t="n">
        <f aca="false">IF(R362&gt;0,R362/24,"no data")</f>
        <v>155</v>
      </c>
      <c r="AH362" s="202" t="str">
        <f aca="false">IF(U362&gt;0,(U362/R362),"no data")</f>
        <v>no data</v>
      </c>
      <c r="AI362" s="204" t="n">
        <f aca="false">(1440-((W362*X362)+(Y362*Z362)+(AA362*AB362))/(W362+Y362+AA362))/1440</f>
        <v>1</v>
      </c>
      <c r="AJ362" s="205" t="str">
        <f aca="false">IF(U362&gt;0,(1440-((X362*W362+AT362*AU362)+(Z362*Y362+AV362*AW362)+(AA362*AB362+AX362*AY362))/(W362+Y362+AA362))/1440,"no data")</f>
        <v>no data</v>
      </c>
      <c r="AK362" s="249" t="n">
        <v>0</v>
      </c>
      <c r="AL362" s="250" t="n">
        <v>0</v>
      </c>
      <c r="AM362" s="208" t="n">
        <f aca="false">AK362*AL362</f>
        <v>0</v>
      </c>
      <c r="AN362" s="208"/>
      <c r="AO362" s="208"/>
      <c r="AP362" s="208"/>
      <c r="AQ362" s="209" t="str">
        <f aca="false">IF(U362&gt;0,((((AK362*AL362)+(AN362*AO362))/(U362*1000))*1000000),"no data")</f>
        <v>no data</v>
      </c>
      <c r="AR362" s="210" t="n">
        <f aca="false">S362/24</f>
        <v>155</v>
      </c>
      <c r="AS362" s="34"/>
      <c r="AT362" s="195" t="n">
        <v>0</v>
      </c>
      <c r="AU362" s="212" t="n">
        <v>0</v>
      </c>
      <c r="AV362" s="212" t="n">
        <v>0</v>
      </c>
      <c r="AW362" s="195" t="n">
        <v>0</v>
      </c>
      <c r="AX362" s="212" t="n">
        <v>0</v>
      </c>
      <c r="AY362" s="195" t="n">
        <v>0</v>
      </c>
      <c r="AZ362" s="195" t="n">
        <v>6</v>
      </c>
      <c r="BB362" s="213" t="n">
        <v>0</v>
      </c>
      <c r="BC362" s="213" t="n">
        <v>0</v>
      </c>
      <c r="BD362" s="213" t="n">
        <v>0</v>
      </c>
      <c r="BE362" s="213" t="n">
        <v>0</v>
      </c>
      <c r="BF362" s="213" t="str">
        <f aca="false">AQ362</f>
        <v>no data</v>
      </c>
      <c r="BG362" s="215" t="n">
        <f aca="false">BD362/24</f>
        <v>0</v>
      </c>
      <c r="BH362" s="240" t="n">
        <v>0</v>
      </c>
      <c r="BI362" s="241" t="n">
        <v>0</v>
      </c>
      <c r="BJ362" s="242" t="n">
        <v>0</v>
      </c>
      <c r="BK362" s="242" t="n">
        <v>0</v>
      </c>
      <c r="BL362" s="243" t="n">
        <v>50</v>
      </c>
      <c r="BM362" s="242" t="n">
        <v>0</v>
      </c>
      <c r="BN362" s="244" t="n">
        <v>0</v>
      </c>
      <c r="BO362" s="232" t="n">
        <f aca="false">SUM(BH362:BI362)</f>
        <v>0</v>
      </c>
      <c r="BP362" s="213" t="n">
        <v>0</v>
      </c>
      <c r="BQ362" s="213" t="n">
        <v>0</v>
      </c>
      <c r="BR362" s="215" t="n">
        <v>0</v>
      </c>
    </row>
    <row r="363" customFormat="false" ht="14.95" hidden="false" customHeight="true" outlineLevel="0" collapsed="false">
      <c r="A363" s="251" t="s">
        <v>136</v>
      </c>
      <c r="B363" s="55" t="n">
        <v>43823</v>
      </c>
      <c r="C363" s="56" t="n">
        <v>47.88</v>
      </c>
      <c r="D363" s="57" t="n">
        <v>0.8846</v>
      </c>
      <c r="E363" s="58" t="n">
        <v>51</v>
      </c>
      <c r="F363" s="59" t="n">
        <v>50</v>
      </c>
      <c r="G363" s="59" t="n">
        <v>45</v>
      </c>
      <c r="H363" s="60" t="n">
        <v>0</v>
      </c>
      <c r="I363" s="60" t="n">
        <v>0</v>
      </c>
      <c r="J363" s="60" t="n">
        <v>0</v>
      </c>
      <c r="K363" s="60" t="n">
        <v>0</v>
      </c>
      <c r="L363" s="61" t="n">
        <v>0</v>
      </c>
      <c r="M363" s="61" t="n">
        <v>0</v>
      </c>
      <c r="N363" s="61" t="n">
        <v>0</v>
      </c>
      <c r="O363" s="61" t="n">
        <v>0</v>
      </c>
      <c r="P363" s="61" t="n">
        <v>0</v>
      </c>
      <c r="Q363" s="61" t="n">
        <v>0</v>
      </c>
      <c r="R363" s="61" t="n">
        <v>3720</v>
      </c>
      <c r="S363" s="62" t="n">
        <v>3720</v>
      </c>
      <c r="T363" s="62" t="n">
        <v>3720</v>
      </c>
      <c r="U363" s="63" t="n">
        <v>0</v>
      </c>
      <c r="V363" s="63" t="n">
        <v>0</v>
      </c>
      <c r="W363" s="60" t="n">
        <v>48</v>
      </c>
      <c r="X363" s="60" t="n">
        <v>0</v>
      </c>
      <c r="Y363" s="60" t="n">
        <v>48</v>
      </c>
      <c r="Z363" s="60" t="n">
        <v>0</v>
      </c>
      <c r="AA363" s="60" t="n">
        <v>60</v>
      </c>
      <c r="AB363" s="59" t="n">
        <v>0</v>
      </c>
      <c r="AC363" s="59" t="n">
        <f aca="false">(V363-U363)+AZ363</f>
        <v>6</v>
      </c>
      <c r="AD363" s="65" t="n">
        <f aca="false">U363-T363</f>
        <v>-3720</v>
      </c>
      <c r="AE363" s="59" t="n">
        <v>0</v>
      </c>
      <c r="AF363" s="66" t="str">
        <f aca="false">IF(AE363&gt;0, V363/(AE363*24),"no data")</f>
        <v>no data</v>
      </c>
      <c r="AG363" s="67" t="n">
        <f aca="false">IF(R363&gt;0,R363/24,"no data")</f>
        <v>155</v>
      </c>
      <c r="AH363" s="66" t="str">
        <f aca="false">IF(U363&gt;0,(U363/R363),"no data")</f>
        <v>no data</v>
      </c>
      <c r="AI363" s="68" t="n">
        <f aca="false">(1440-((W363*X363)+(Y363*Z363)+(AA363*AB363))/(W363+Y363+AA363))/1440</f>
        <v>1</v>
      </c>
      <c r="AJ363" s="69" t="str">
        <f aca="false">IF(U363&gt;0,(1440-((X363*W363+AT363*AU363)+(Z363*Y363+AV363*AW363)+(AA363*AB363+AX363*AY363))/(W363+Y363+AA363))/1440,"no data")</f>
        <v>no data</v>
      </c>
      <c r="AK363" s="91" t="n">
        <v>0</v>
      </c>
      <c r="AL363" s="166" t="n">
        <v>0</v>
      </c>
      <c r="AM363" s="58" t="n">
        <f aca="false">AK363*AL363</f>
        <v>0</v>
      </c>
      <c r="AN363" s="58"/>
      <c r="AO363" s="58"/>
      <c r="AP363" s="58"/>
      <c r="AQ363" s="209" t="str">
        <f aca="false">IF(U363&gt;0,((((AK363*AL363)+(AN363*AO363))/(U363*1000))*1000000),"no data")</f>
        <v>no data</v>
      </c>
      <c r="AR363" s="168" t="n">
        <f aca="false">S363/24</f>
        <v>155</v>
      </c>
      <c r="AS363" s="34"/>
      <c r="AT363" s="59" t="n">
        <v>0</v>
      </c>
      <c r="AU363" s="76" t="n">
        <v>0</v>
      </c>
      <c r="AV363" s="76" t="n">
        <v>0</v>
      </c>
      <c r="AW363" s="59" t="n">
        <v>0</v>
      </c>
      <c r="AX363" s="76" t="n">
        <v>0</v>
      </c>
      <c r="AY363" s="59" t="n">
        <v>0</v>
      </c>
      <c r="AZ363" s="59" t="n">
        <v>6</v>
      </c>
      <c r="BB363" s="77" t="n">
        <v>0</v>
      </c>
      <c r="BC363" s="77" t="n">
        <v>0</v>
      </c>
      <c r="BD363" s="77" t="n">
        <v>0</v>
      </c>
      <c r="BE363" s="77" t="n">
        <v>0</v>
      </c>
      <c r="BF363" s="77" t="str">
        <f aca="false">AQ363</f>
        <v>no data</v>
      </c>
      <c r="BG363" s="139" t="n">
        <f aca="false">BD363/24</f>
        <v>0</v>
      </c>
      <c r="BH363" s="79" t="n">
        <v>0</v>
      </c>
      <c r="BI363" s="80" t="n">
        <v>0</v>
      </c>
      <c r="BJ363" s="82" t="n">
        <v>0</v>
      </c>
      <c r="BK363" s="82" t="n">
        <v>0</v>
      </c>
      <c r="BL363" s="142" t="n">
        <v>50</v>
      </c>
      <c r="BM363" s="82" t="n">
        <v>0</v>
      </c>
      <c r="BN363" s="81" t="n">
        <v>0</v>
      </c>
      <c r="BO363" s="78" t="n">
        <f aca="false">SUM(BH363:BI363)</f>
        <v>0</v>
      </c>
      <c r="BP363" s="77" t="n">
        <v>0</v>
      </c>
      <c r="BQ363" s="77" t="n">
        <v>0</v>
      </c>
      <c r="BR363" s="78" t="n">
        <v>0</v>
      </c>
    </row>
    <row r="364" customFormat="false" ht="13.8" hidden="false" customHeight="false" outlineLevel="0" collapsed="false">
      <c r="A364" s="251"/>
      <c r="B364" s="55" t="n">
        <v>43824</v>
      </c>
      <c r="C364" s="56" t="n">
        <v>47.3</v>
      </c>
      <c r="D364" s="57" t="n">
        <v>0.792</v>
      </c>
      <c r="E364" s="58" t="n">
        <v>47.5</v>
      </c>
      <c r="F364" s="59" t="n">
        <v>54</v>
      </c>
      <c r="G364" s="59" t="n">
        <v>43</v>
      </c>
      <c r="H364" s="60" t="n">
        <v>0</v>
      </c>
      <c r="I364" s="60" t="n">
        <v>0</v>
      </c>
      <c r="J364" s="60" t="n">
        <v>0</v>
      </c>
      <c r="K364" s="60" t="n">
        <v>0</v>
      </c>
      <c r="L364" s="61" t="n">
        <v>0</v>
      </c>
      <c r="M364" s="61" t="n">
        <v>0</v>
      </c>
      <c r="N364" s="61" t="n">
        <v>0</v>
      </c>
      <c r="O364" s="61" t="n">
        <v>0</v>
      </c>
      <c r="P364" s="61" t="n">
        <v>0</v>
      </c>
      <c r="Q364" s="61" t="n">
        <v>0</v>
      </c>
      <c r="R364" s="61" t="n">
        <v>3720</v>
      </c>
      <c r="S364" s="62" t="n">
        <v>3720</v>
      </c>
      <c r="T364" s="62" t="n">
        <v>3720</v>
      </c>
      <c r="U364" s="63" t="n">
        <v>0</v>
      </c>
      <c r="V364" s="63" t="n">
        <v>0</v>
      </c>
      <c r="W364" s="60" t="n">
        <v>48</v>
      </c>
      <c r="X364" s="60" t="n">
        <v>0</v>
      </c>
      <c r="Y364" s="60" t="n">
        <v>48</v>
      </c>
      <c r="Z364" s="60" t="n">
        <v>0</v>
      </c>
      <c r="AA364" s="60" t="n">
        <v>60</v>
      </c>
      <c r="AB364" s="59" t="n">
        <v>0</v>
      </c>
      <c r="AC364" s="59" t="n">
        <f aca="false">(V364-U364)+AZ364</f>
        <v>5</v>
      </c>
      <c r="AD364" s="65" t="n">
        <f aca="false">U364-T364</f>
        <v>-3720</v>
      </c>
      <c r="AE364" s="59" t="n">
        <v>0</v>
      </c>
      <c r="AF364" s="66" t="str">
        <f aca="false">IF(AE364&gt;0, V364/(AE364*24),"no data")</f>
        <v>no data</v>
      </c>
      <c r="AG364" s="67" t="n">
        <f aca="false">IF(R364&gt;0,R364/24,"no data")</f>
        <v>155</v>
      </c>
      <c r="AH364" s="66" t="str">
        <f aca="false">IF(U364&gt;0,(U364/R364),"no data")</f>
        <v>no data</v>
      </c>
      <c r="AI364" s="68" t="n">
        <f aca="false">(1440-((W364*X364)+(Y364*Z364)+(AA364*AB364))/(W364+Y364+AA364))/1440</f>
        <v>1</v>
      </c>
      <c r="AJ364" s="69" t="str">
        <f aca="false">IF(U364&gt;0,(1440-((X364*W364+AT364*AU364)+(Z364*Y364+AV364*AW364)+(AA364*AB364+AX364*AY364))/(W364+Y364+AA364))/1440,"no data")</f>
        <v>no data</v>
      </c>
      <c r="AK364" s="91" t="n">
        <v>0</v>
      </c>
      <c r="AL364" s="166" t="n">
        <v>0</v>
      </c>
      <c r="AM364" s="58" t="n">
        <f aca="false">AK364*AL364</f>
        <v>0</v>
      </c>
      <c r="AN364" s="58"/>
      <c r="AO364" s="58"/>
      <c r="AP364" s="58"/>
      <c r="AQ364" s="209" t="str">
        <f aca="false">IF(U364&gt;0,((((AK364*AL364)+(AN364*AO364))/(U364*1000))*1000000),"no data")</f>
        <v>no data</v>
      </c>
      <c r="AR364" s="168" t="n">
        <f aca="false">S364/24</f>
        <v>155</v>
      </c>
      <c r="AS364" s="34"/>
      <c r="AT364" s="59" t="n">
        <v>0</v>
      </c>
      <c r="AU364" s="76" t="n">
        <v>0</v>
      </c>
      <c r="AV364" s="76" t="n">
        <v>0</v>
      </c>
      <c r="AW364" s="59" t="n">
        <v>0</v>
      </c>
      <c r="AX364" s="76" t="n">
        <v>0</v>
      </c>
      <c r="AY364" s="59" t="n">
        <v>0</v>
      </c>
      <c r="AZ364" s="59" t="n">
        <v>5</v>
      </c>
      <c r="BB364" s="77" t="n">
        <v>0</v>
      </c>
      <c r="BC364" s="77" t="n">
        <v>0</v>
      </c>
      <c r="BD364" s="77" t="n">
        <v>0</v>
      </c>
      <c r="BE364" s="77" t="n">
        <v>0</v>
      </c>
      <c r="BF364" s="77" t="str">
        <f aca="false">AQ364</f>
        <v>no data</v>
      </c>
      <c r="BG364" s="139" t="n">
        <f aca="false">BD364/24</f>
        <v>0</v>
      </c>
      <c r="BH364" s="79" t="n">
        <v>0</v>
      </c>
      <c r="BI364" s="80" t="n">
        <v>0</v>
      </c>
      <c r="BJ364" s="82" t="n">
        <v>0</v>
      </c>
      <c r="BK364" s="82" t="n">
        <v>0</v>
      </c>
      <c r="BL364" s="142" t="n">
        <v>50</v>
      </c>
      <c r="BM364" s="82" t="n">
        <v>0</v>
      </c>
      <c r="BN364" s="81" t="n">
        <v>0</v>
      </c>
      <c r="BO364" s="78" t="n">
        <f aca="false">SUM(BH364:BI364)</f>
        <v>0</v>
      </c>
      <c r="BP364" s="77" t="n">
        <v>0</v>
      </c>
      <c r="BQ364" s="77" t="n">
        <v>0</v>
      </c>
      <c r="BR364" s="78" t="n">
        <v>0</v>
      </c>
    </row>
    <row r="365" customFormat="false" ht="13.8" hidden="false" customHeight="false" outlineLevel="0" collapsed="false">
      <c r="A365" s="251"/>
      <c r="B365" s="55" t="n">
        <v>43825</v>
      </c>
      <c r="C365" s="56" t="n">
        <v>43.71</v>
      </c>
      <c r="D365" s="57" t="n">
        <v>0.8933</v>
      </c>
      <c r="E365" s="58" t="n">
        <v>46.63</v>
      </c>
      <c r="F365" s="59" t="n">
        <v>47</v>
      </c>
      <c r="G365" s="59" t="n">
        <v>39</v>
      </c>
      <c r="H365" s="60" t="n">
        <v>0</v>
      </c>
      <c r="I365" s="60" t="n">
        <v>0</v>
      </c>
      <c r="J365" s="60" t="n">
        <v>0</v>
      </c>
      <c r="K365" s="60" t="n">
        <v>0</v>
      </c>
      <c r="L365" s="61" t="n">
        <v>0</v>
      </c>
      <c r="M365" s="61" t="n">
        <v>0</v>
      </c>
      <c r="N365" s="61" t="n">
        <v>0</v>
      </c>
      <c r="O365" s="61" t="n">
        <v>0</v>
      </c>
      <c r="P365" s="61" t="n">
        <v>0</v>
      </c>
      <c r="Q365" s="61" t="n">
        <v>0</v>
      </c>
      <c r="R365" s="61" t="n">
        <v>3720</v>
      </c>
      <c r="S365" s="62" t="n">
        <v>3720</v>
      </c>
      <c r="T365" s="62" t="n">
        <v>3720</v>
      </c>
      <c r="U365" s="63" t="n">
        <v>0</v>
      </c>
      <c r="V365" s="63" t="n">
        <v>0</v>
      </c>
      <c r="W365" s="60" t="n">
        <v>48</v>
      </c>
      <c r="X365" s="60" t="n">
        <v>0</v>
      </c>
      <c r="Y365" s="60" t="n">
        <v>48</v>
      </c>
      <c r="Z365" s="60" t="n">
        <v>0</v>
      </c>
      <c r="AA365" s="60" t="n">
        <v>60</v>
      </c>
      <c r="AB365" s="59" t="n">
        <v>0</v>
      </c>
      <c r="AC365" s="59" t="n">
        <f aca="false">(V365-U365)+AZ365</f>
        <v>6</v>
      </c>
      <c r="AD365" s="65" t="n">
        <f aca="false">U365-T365</f>
        <v>-3720</v>
      </c>
      <c r="AE365" s="59" t="n">
        <v>0</v>
      </c>
      <c r="AF365" s="66" t="str">
        <f aca="false">IF(AE365&gt;0, V365/(AE365*24),"no data")</f>
        <v>no data</v>
      </c>
      <c r="AG365" s="67" t="n">
        <f aca="false">IF(R365&gt;0,R365/24,"no data")</f>
        <v>155</v>
      </c>
      <c r="AH365" s="66" t="str">
        <f aca="false">IF(U365&gt;0,(U365/R365),"no data")</f>
        <v>no data</v>
      </c>
      <c r="AI365" s="68" t="n">
        <f aca="false">(1440-((W365*X365)+(Y365*Z365)+(AA365*AB365))/(W365+Y365+AA365))/1440</f>
        <v>1</v>
      </c>
      <c r="AJ365" s="69" t="str">
        <f aca="false">IF(U365&gt;0,(1440-((X365*W365+AT365*AU365)+(Z365*Y365+AV365*AW365)+(AA365*AB365+AX365*AY365))/(W365+Y365+AA365))/1440,"no data")</f>
        <v>no data</v>
      </c>
      <c r="AK365" s="91" t="n">
        <v>0</v>
      </c>
      <c r="AL365" s="166" t="n">
        <v>0</v>
      </c>
      <c r="AM365" s="58" t="n">
        <f aca="false">AK365*AL365</f>
        <v>0</v>
      </c>
      <c r="AN365" s="58"/>
      <c r="AO365" s="58"/>
      <c r="AP365" s="58"/>
      <c r="AQ365" s="209" t="str">
        <f aca="false">IF(U365&gt;0,((((AK365*AL365)+(AN365*AO365))/(U365*1000))*1000000),"no data")</f>
        <v>no data</v>
      </c>
      <c r="AR365" s="168" t="n">
        <f aca="false">S365/24</f>
        <v>155</v>
      </c>
      <c r="AS365" s="34"/>
      <c r="AT365" s="59" t="n">
        <v>0</v>
      </c>
      <c r="AU365" s="76" t="n">
        <v>0</v>
      </c>
      <c r="AV365" s="76" t="n">
        <v>0</v>
      </c>
      <c r="AW365" s="59" t="n">
        <v>0</v>
      </c>
      <c r="AX365" s="76" t="n">
        <v>0</v>
      </c>
      <c r="AY365" s="59" t="n">
        <v>0</v>
      </c>
      <c r="AZ365" s="59" t="n">
        <v>6</v>
      </c>
      <c r="BB365" s="77" t="n">
        <v>0</v>
      </c>
      <c r="BC365" s="77" t="n">
        <v>0</v>
      </c>
      <c r="BD365" s="77" t="n">
        <v>0</v>
      </c>
      <c r="BE365" s="77" t="n">
        <v>0</v>
      </c>
      <c r="BF365" s="77" t="str">
        <f aca="false">AQ365</f>
        <v>no data</v>
      </c>
      <c r="BG365" s="139" t="n">
        <f aca="false">BD365/24</f>
        <v>0</v>
      </c>
      <c r="BH365" s="79" t="n">
        <v>0</v>
      </c>
      <c r="BI365" s="80" t="n">
        <v>0</v>
      </c>
      <c r="BJ365" s="82" t="n">
        <v>0</v>
      </c>
      <c r="BK365" s="82" t="n">
        <v>0</v>
      </c>
      <c r="BL365" s="142" t="n">
        <v>50</v>
      </c>
      <c r="BM365" s="82" t="n">
        <v>0</v>
      </c>
      <c r="BN365" s="81" t="n">
        <v>0</v>
      </c>
      <c r="BO365" s="78" t="n">
        <f aca="false">SUM(BH365:BI365)</f>
        <v>0</v>
      </c>
      <c r="BP365" s="77" t="n">
        <v>0</v>
      </c>
      <c r="BQ365" s="77" t="n">
        <v>0</v>
      </c>
      <c r="BR365" s="78" t="n">
        <v>0</v>
      </c>
    </row>
    <row r="366" customFormat="false" ht="13.8" hidden="false" customHeight="false" outlineLevel="0" collapsed="false">
      <c r="A366" s="251"/>
      <c r="B366" s="55" t="n">
        <v>43826</v>
      </c>
      <c r="C366" s="56" t="n">
        <v>43.9</v>
      </c>
      <c r="D366" s="57" t="n">
        <v>0.863</v>
      </c>
      <c r="E366" s="58" t="n">
        <v>46.7</v>
      </c>
      <c r="F366" s="59" t="n">
        <v>46</v>
      </c>
      <c r="G366" s="59" t="n">
        <v>41</v>
      </c>
      <c r="H366" s="60" t="n">
        <v>0</v>
      </c>
      <c r="I366" s="60" t="n">
        <v>0</v>
      </c>
      <c r="J366" s="60" t="n">
        <v>0</v>
      </c>
      <c r="K366" s="60" t="n">
        <v>0</v>
      </c>
      <c r="L366" s="61" t="n">
        <v>0</v>
      </c>
      <c r="M366" s="61" t="n">
        <v>0</v>
      </c>
      <c r="N366" s="61" t="n">
        <v>0</v>
      </c>
      <c r="O366" s="61" t="n">
        <v>0</v>
      </c>
      <c r="P366" s="61" t="n">
        <v>0</v>
      </c>
      <c r="Q366" s="61" t="n">
        <v>0</v>
      </c>
      <c r="R366" s="61" t="n">
        <v>3720</v>
      </c>
      <c r="S366" s="62" t="n">
        <v>3720</v>
      </c>
      <c r="T366" s="62" t="n">
        <v>3720</v>
      </c>
      <c r="U366" s="63" t="n">
        <v>0</v>
      </c>
      <c r="V366" s="63" t="n">
        <v>0</v>
      </c>
      <c r="W366" s="60" t="n">
        <v>48</v>
      </c>
      <c r="X366" s="60" t="n">
        <v>0</v>
      </c>
      <c r="Y366" s="60" t="n">
        <v>48</v>
      </c>
      <c r="Z366" s="60" t="n">
        <v>0</v>
      </c>
      <c r="AA366" s="60" t="n">
        <v>60</v>
      </c>
      <c r="AB366" s="59" t="n">
        <v>0</v>
      </c>
      <c r="AC366" s="59" t="n">
        <v>5</v>
      </c>
      <c r="AD366" s="65" t="n">
        <f aca="false">U366-T366</f>
        <v>-3720</v>
      </c>
      <c r="AE366" s="59" t="n">
        <v>0</v>
      </c>
      <c r="AF366" s="66" t="str">
        <f aca="false">IF(AE366&gt;0, V366/(AE366*24),"no data")</f>
        <v>no data</v>
      </c>
      <c r="AG366" s="67" t="n">
        <f aca="false">IF(R366&gt;0,R366/24,"no data")</f>
        <v>155</v>
      </c>
      <c r="AH366" s="66" t="str">
        <f aca="false">IF(U366&gt;0,(U366/R366),"no data")</f>
        <v>no data</v>
      </c>
      <c r="AI366" s="68" t="n">
        <f aca="false">(1440-((W366*X366)+(Y366*Z366)+(AA366*AB366))/(W366+Y366+AA366))/1440</f>
        <v>1</v>
      </c>
      <c r="AJ366" s="69" t="str">
        <f aca="false">IF(U366&gt;0,(1440-((X366*W366+AT366*AU366)+(Z366*Y366+AV366*AW366)+(AA366*AB366+AX366*AY366))/(W366+Y366+AA366))/1440,"no data")</f>
        <v>no data</v>
      </c>
      <c r="AK366" s="91" t="n">
        <v>0</v>
      </c>
      <c r="AL366" s="166" t="n">
        <v>0</v>
      </c>
      <c r="AM366" s="58" t="n">
        <f aca="false">AK366*AL366</f>
        <v>0</v>
      </c>
      <c r="AN366" s="58"/>
      <c r="AO366" s="58"/>
      <c r="AP366" s="58"/>
      <c r="AQ366" s="209" t="str">
        <f aca="false">IF(U366&gt;0,((((AK366*AL366)+(AN366*AO366))/(U366*1000))*1000000),"no data")</f>
        <v>no data</v>
      </c>
      <c r="AR366" s="168" t="n">
        <f aca="false">S366/24</f>
        <v>155</v>
      </c>
      <c r="AS366" s="34"/>
      <c r="AT366" s="59" t="n">
        <v>0</v>
      </c>
      <c r="AU366" s="76" t="n">
        <v>0</v>
      </c>
      <c r="AV366" s="76" t="n">
        <v>0</v>
      </c>
      <c r="AW366" s="59" t="n">
        <v>0</v>
      </c>
      <c r="AX366" s="76" t="n">
        <v>0</v>
      </c>
      <c r="AY366" s="59" t="n">
        <v>0</v>
      </c>
      <c r="AZ366" s="59" t="n">
        <v>5</v>
      </c>
      <c r="BB366" s="77" t="n">
        <v>0</v>
      </c>
      <c r="BC366" s="77" t="n">
        <v>0</v>
      </c>
      <c r="BD366" s="77" t="n">
        <v>0</v>
      </c>
      <c r="BE366" s="77" t="n">
        <v>0</v>
      </c>
      <c r="BF366" s="77" t="str">
        <f aca="false">AQ366</f>
        <v>no data</v>
      </c>
      <c r="BG366" s="139" t="n">
        <f aca="false">BD366/24</f>
        <v>0</v>
      </c>
      <c r="BH366" s="79" t="n">
        <v>0</v>
      </c>
      <c r="BI366" s="80" t="n">
        <v>0</v>
      </c>
      <c r="BJ366" s="82" t="n">
        <v>0</v>
      </c>
      <c r="BK366" s="82" t="n">
        <v>0</v>
      </c>
      <c r="BL366" s="142" t="n">
        <v>49.97</v>
      </c>
      <c r="BM366" s="82" t="n">
        <v>0</v>
      </c>
      <c r="BN366" s="81" t="n">
        <v>0</v>
      </c>
      <c r="BO366" s="78" t="n">
        <f aca="false">SUM(BH366:BI366)</f>
        <v>0</v>
      </c>
      <c r="BP366" s="77" t="n">
        <v>0</v>
      </c>
      <c r="BQ366" s="77" t="n">
        <v>0</v>
      </c>
      <c r="BR366" s="78" t="n">
        <v>0</v>
      </c>
    </row>
    <row r="367" customFormat="false" ht="13.8" hidden="false" customHeight="false" outlineLevel="0" collapsed="false">
      <c r="A367" s="251"/>
      <c r="B367" s="55" t="n">
        <v>43827</v>
      </c>
      <c r="C367" s="56" t="n">
        <v>45.8</v>
      </c>
      <c r="D367" s="57" t="n">
        <v>0.757</v>
      </c>
      <c r="E367" s="58" t="n">
        <v>47.2</v>
      </c>
      <c r="F367" s="59" t="n">
        <v>47</v>
      </c>
      <c r="G367" s="59" t="n">
        <v>45</v>
      </c>
      <c r="H367" s="60" t="n">
        <v>0</v>
      </c>
      <c r="I367" s="60" t="n">
        <v>0</v>
      </c>
      <c r="J367" s="60" t="n">
        <v>0</v>
      </c>
      <c r="K367" s="60" t="n">
        <v>0</v>
      </c>
      <c r="L367" s="61" t="n">
        <v>0</v>
      </c>
      <c r="M367" s="61" t="n">
        <v>0</v>
      </c>
      <c r="N367" s="61" t="n">
        <v>0</v>
      </c>
      <c r="O367" s="61" t="n">
        <v>0</v>
      </c>
      <c r="P367" s="61" t="n">
        <v>0</v>
      </c>
      <c r="Q367" s="61" t="n">
        <v>0</v>
      </c>
      <c r="R367" s="61" t="n">
        <v>3720</v>
      </c>
      <c r="S367" s="62" t="n">
        <v>3720</v>
      </c>
      <c r="T367" s="62" t="n">
        <v>3720</v>
      </c>
      <c r="U367" s="63" t="n">
        <v>0</v>
      </c>
      <c r="V367" s="63" t="n">
        <v>0</v>
      </c>
      <c r="W367" s="60" t="n">
        <v>48</v>
      </c>
      <c r="X367" s="60" t="n">
        <v>0</v>
      </c>
      <c r="Y367" s="60" t="n">
        <v>48</v>
      </c>
      <c r="Z367" s="60" t="n">
        <v>0</v>
      </c>
      <c r="AA367" s="60" t="n">
        <v>60</v>
      </c>
      <c r="AB367" s="59" t="n">
        <v>0</v>
      </c>
      <c r="AC367" s="59" t="n">
        <v>5</v>
      </c>
      <c r="AD367" s="65" t="n">
        <f aca="false">U367-T367</f>
        <v>-3720</v>
      </c>
      <c r="AE367" s="59" t="n">
        <v>0</v>
      </c>
      <c r="AF367" s="66" t="str">
        <f aca="false">IF(AE367&gt;0, V367/(AE367*24),"no data")</f>
        <v>no data</v>
      </c>
      <c r="AG367" s="67" t="n">
        <f aca="false">IF(R367&gt;0,R367/24,"no data")</f>
        <v>155</v>
      </c>
      <c r="AH367" s="66" t="str">
        <f aca="false">IF(U367&gt;0,(U367/R367),"no data")</f>
        <v>no data</v>
      </c>
      <c r="AI367" s="68" t="n">
        <f aca="false">(1440-((W367*X367)+(Y367*Z367)+(AA367*AB367))/(W367+Y367+AA367))/1440</f>
        <v>1</v>
      </c>
      <c r="AJ367" s="69" t="str">
        <f aca="false">IF(U367&gt;0,(1440-((X367*W367+AT367*AU367)+(Z367*Y367+AV367*AW367)+(AA367*AB367+AX367*AY367))/(W367+Y367+AA367))/1440,"no data")</f>
        <v>no data</v>
      </c>
      <c r="AK367" s="91" t="n">
        <v>0</v>
      </c>
      <c r="AL367" s="166" t="n">
        <v>0</v>
      </c>
      <c r="AM367" s="58" t="n">
        <f aca="false">AK367*AL367</f>
        <v>0</v>
      </c>
      <c r="AN367" s="58"/>
      <c r="AO367" s="58"/>
      <c r="AP367" s="58"/>
      <c r="AQ367" s="209" t="str">
        <f aca="false">IF(U367&gt;0,((((AK367*AL367)+(AN367*AO367))/(U367*1000))*1000000),"no data")</f>
        <v>no data</v>
      </c>
      <c r="AR367" s="168" t="n">
        <f aca="false">S367/24</f>
        <v>155</v>
      </c>
      <c r="AS367" s="34"/>
      <c r="AT367" s="59" t="n">
        <v>0</v>
      </c>
      <c r="AU367" s="76" t="n">
        <v>0</v>
      </c>
      <c r="AV367" s="76" t="n">
        <v>0</v>
      </c>
      <c r="AW367" s="59" t="n">
        <v>0</v>
      </c>
      <c r="AX367" s="76" t="n">
        <v>0</v>
      </c>
      <c r="AY367" s="59" t="n">
        <v>0</v>
      </c>
      <c r="AZ367" s="59" t="n">
        <v>5</v>
      </c>
      <c r="BB367" s="77" t="n">
        <v>0</v>
      </c>
      <c r="BC367" s="77" t="n">
        <v>0</v>
      </c>
      <c r="BD367" s="77" t="n">
        <v>0</v>
      </c>
      <c r="BE367" s="77" t="n">
        <v>0</v>
      </c>
      <c r="BF367" s="77" t="str">
        <f aca="false">AQ367</f>
        <v>no data</v>
      </c>
      <c r="BG367" s="139" t="n">
        <f aca="false">BD367/24</f>
        <v>0</v>
      </c>
      <c r="BH367" s="79" t="n">
        <v>0</v>
      </c>
      <c r="BI367" s="80" t="n">
        <v>0</v>
      </c>
      <c r="BJ367" s="82" t="n">
        <v>0</v>
      </c>
      <c r="BK367" s="82" t="n">
        <v>0</v>
      </c>
      <c r="BL367" s="142" t="n">
        <v>49.9</v>
      </c>
      <c r="BM367" s="82" t="n">
        <v>0</v>
      </c>
      <c r="BN367" s="81" t="n">
        <v>0</v>
      </c>
      <c r="BO367" s="78" t="n">
        <f aca="false">SUM(BH367:BI367)</f>
        <v>0</v>
      </c>
      <c r="BP367" s="77" t="n">
        <v>0</v>
      </c>
      <c r="BQ367" s="77" t="n">
        <v>0</v>
      </c>
      <c r="BR367" s="78" t="n">
        <v>0</v>
      </c>
    </row>
    <row r="368" customFormat="false" ht="13.8" hidden="false" customHeight="false" outlineLevel="0" collapsed="false">
      <c r="A368" s="251"/>
      <c r="B368" s="55" t="n">
        <v>43828</v>
      </c>
      <c r="C368" s="56" t="n">
        <v>46.6</v>
      </c>
      <c r="D368" s="57" t="n">
        <v>0.736</v>
      </c>
      <c r="E368" s="58" t="n">
        <v>47.1</v>
      </c>
      <c r="F368" s="59" t="n">
        <v>51</v>
      </c>
      <c r="G368" s="59" t="n">
        <v>41</v>
      </c>
      <c r="H368" s="60" t="n">
        <v>0</v>
      </c>
      <c r="I368" s="60" t="n">
        <v>0</v>
      </c>
      <c r="J368" s="60" t="n">
        <v>0</v>
      </c>
      <c r="K368" s="60" t="n">
        <v>0</v>
      </c>
      <c r="L368" s="61" t="n">
        <v>0</v>
      </c>
      <c r="M368" s="61" t="n">
        <v>0</v>
      </c>
      <c r="N368" s="61" t="n">
        <v>0</v>
      </c>
      <c r="O368" s="61" t="n">
        <v>0</v>
      </c>
      <c r="P368" s="61" t="n">
        <v>0</v>
      </c>
      <c r="Q368" s="61" t="n">
        <v>0</v>
      </c>
      <c r="R368" s="61" t="n">
        <v>3720</v>
      </c>
      <c r="S368" s="62" t="n">
        <v>3720</v>
      </c>
      <c r="T368" s="62" t="n">
        <v>3720</v>
      </c>
      <c r="U368" s="63" t="n">
        <v>0</v>
      </c>
      <c r="V368" s="63" t="n">
        <v>0</v>
      </c>
      <c r="W368" s="60" t="n">
        <v>48</v>
      </c>
      <c r="X368" s="60" t="n">
        <v>0</v>
      </c>
      <c r="Y368" s="60" t="n">
        <v>48</v>
      </c>
      <c r="Z368" s="60" t="n">
        <v>0</v>
      </c>
      <c r="AA368" s="60" t="n">
        <v>60</v>
      </c>
      <c r="AB368" s="59" t="n">
        <v>0</v>
      </c>
      <c r="AC368" s="59" t="n">
        <v>5</v>
      </c>
      <c r="AD368" s="65" t="n">
        <f aca="false">U368-T368</f>
        <v>-3720</v>
      </c>
      <c r="AE368" s="59" t="n">
        <v>0</v>
      </c>
      <c r="AF368" s="66" t="str">
        <f aca="false">IF(AE368&gt;0, V368/(AE368*24),"no data")</f>
        <v>no data</v>
      </c>
      <c r="AG368" s="67" t="n">
        <f aca="false">IF(R368&gt;0,R368/24,"no data")</f>
        <v>155</v>
      </c>
      <c r="AH368" s="66" t="str">
        <f aca="false">IF(U368&gt;0,(U368/R368),"no data")</f>
        <v>no data</v>
      </c>
      <c r="AI368" s="68" t="n">
        <f aca="false">(1440-((W368*X368)+(Y368*Z368)+(AA368*AB368))/(W368+Y368+AA368))/1440</f>
        <v>1</v>
      </c>
      <c r="AJ368" s="69" t="str">
        <f aca="false">IF(U368&gt;0,(1440-((X368*W368+AT368*AU368)+(Z368*Y368+AV368*AW368)+(AA368*AB368+AX368*AY368))/(W368+Y368+AA368))/1440,"no data")</f>
        <v>no data</v>
      </c>
      <c r="AK368" s="91" t="n">
        <v>0</v>
      </c>
      <c r="AL368" s="166" t="n">
        <v>0</v>
      </c>
      <c r="AM368" s="58" t="n">
        <f aca="false">AK368*AL368</f>
        <v>0</v>
      </c>
      <c r="AN368" s="58"/>
      <c r="AO368" s="58"/>
      <c r="AP368" s="58"/>
      <c r="AQ368" s="209" t="str">
        <f aca="false">IF(U368&gt;0,((((AK368*AL368)+(AN368*AO368))/(U368*1000))*1000000),"no data")</f>
        <v>no data</v>
      </c>
      <c r="AR368" s="168" t="n">
        <f aca="false">S368/24</f>
        <v>155</v>
      </c>
      <c r="AS368" s="34"/>
      <c r="AT368" s="59" t="n">
        <v>0</v>
      </c>
      <c r="AU368" s="76" t="n">
        <v>0</v>
      </c>
      <c r="AV368" s="76" t="n">
        <v>0</v>
      </c>
      <c r="AW368" s="59" t="n">
        <v>0</v>
      </c>
      <c r="AX368" s="76" t="n">
        <v>0</v>
      </c>
      <c r="AY368" s="59" t="n">
        <v>0</v>
      </c>
      <c r="AZ368" s="59" t="n">
        <v>5</v>
      </c>
      <c r="BB368" s="77" t="n">
        <v>0</v>
      </c>
      <c r="BC368" s="77" t="n">
        <v>0</v>
      </c>
      <c r="BD368" s="77" t="n">
        <v>0</v>
      </c>
      <c r="BE368" s="77" t="n">
        <v>0</v>
      </c>
      <c r="BF368" s="77" t="str">
        <f aca="false">AQ368</f>
        <v>no data</v>
      </c>
      <c r="BG368" s="139" t="n">
        <f aca="false">BD368/24</f>
        <v>0</v>
      </c>
      <c r="BH368" s="79" t="n">
        <v>0</v>
      </c>
      <c r="BI368" s="80" t="n">
        <v>0</v>
      </c>
      <c r="BJ368" s="82" t="n">
        <v>0</v>
      </c>
      <c r="BK368" s="82" t="n">
        <v>0</v>
      </c>
      <c r="BL368" s="142" t="n">
        <v>49.98</v>
      </c>
      <c r="BM368" s="82" t="n">
        <v>0</v>
      </c>
      <c r="BN368" s="81" t="n">
        <v>0</v>
      </c>
      <c r="BO368" s="78" t="n">
        <f aca="false">SUM(BH368:BI368)</f>
        <v>0</v>
      </c>
      <c r="BP368" s="77" t="n">
        <v>0</v>
      </c>
      <c r="BQ368" s="77" t="n">
        <v>0</v>
      </c>
      <c r="BR368" s="78" t="n">
        <v>0</v>
      </c>
    </row>
    <row r="369" customFormat="false" ht="13.8" hidden="false" customHeight="false" outlineLevel="0" collapsed="false">
      <c r="A369" s="251"/>
      <c r="B369" s="55" t="n">
        <v>43829</v>
      </c>
      <c r="C369" s="56" t="n">
        <v>42.3</v>
      </c>
      <c r="D369" s="57" t="n">
        <v>0.808</v>
      </c>
      <c r="E369" s="58" t="n">
        <v>44.4</v>
      </c>
      <c r="F369" s="59" t="n">
        <v>44</v>
      </c>
      <c r="G369" s="59" t="n">
        <v>39</v>
      </c>
      <c r="H369" s="60" t="n">
        <v>0</v>
      </c>
      <c r="I369" s="60" t="n">
        <v>0</v>
      </c>
      <c r="J369" s="60" t="n">
        <v>0</v>
      </c>
      <c r="K369" s="60" t="n">
        <v>0</v>
      </c>
      <c r="L369" s="61" t="n">
        <v>0</v>
      </c>
      <c r="M369" s="61" t="n">
        <v>0</v>
      </c>
      <c r="N369" s="61" t="n">
        <v>0</v>
      </c>
      <c r="O369" s="61" t="n">
        <v>0</v>
      </c>
      <c r="P369" s="61" t="n">
        <v>0</v>
      </c>
      <c r="Q369" s="61" t="n">
        <v>0</v>
      </c>
      <c r="R369" s="61" t="n">
        <v>3720</v>
      </c>
      <c r="S369" s="62" t="n">
        <v>3720</v>
      </c>
      <c r="T369" s="62" t="n">
        <v>3720</v>
      </c>
      <c r="U369" s="63" t="n">
        <v>0</v>
      </c>
      <c r="V369" s="63" t="n">
        <v>0</v>
      </c>
      <c r="W369" s="60" t="n">
        <v>48</v>
      </c>
      <c r="X369" s="60" t="n">
        <v>0</v>
      </c>
      <c r="Y369" s="60" t="n">
        <v>48</v>
      </c>
      <c r="Z369" s="60" t="n">
        <v>0</v>
      </c>
      <c r="AA369" s="60" t="n">
        <v>60</v>
      </c>
      <c r="AB369" s="59" t="n">
        <v>0</v>
      </c>
      <c r="AC369" s="59" t="n">
        <v>6</v>
      </c>
      <c r="AD369" s="65" t="n">
        <f aca="false">U369-T369</f>
        <v>-3720</v>
      </c>
      <c r="AE369" s="59" t="n">
        <v>0</v>
      </c>
      <c r="AF369" s="66" t="str">
        <f aca="false">IF(AE369&gt;0, V369/(AE369*24),"no data")</f>
        <v>no data</v>
      </c>
      <c r="AG369" s="67" t="n">
        <f aca="false">IF(R369&gt;0,R369/24,"no data")</f>
        <v>155</v>
      </c>
      <c r="AH369" s="66" t="str">
        <f aca="false">IF(U369&gt;0,(U369/R369),"no data")</f>
        <v>no data</v>
      </c>
      <c r="AI369" s="68" t="n">
        <f aca="false">(1440-((W369*X369)+(Y369*Z369)+(AA369*AB369))/(W369+Y369+AA369))/1440</f>
        <v>1</v>
      </c>
      <c r="AJ369" s="69" t="str">
        <f aca="false">IF(U369&gt;0,(1440-((X369*W369+AT369*AU369)+(Z369*Y369+AV369*AW369)+(AA369*AB369+AX369*AY369))/(W369+Y369+AA369))/1440,"no data")</f>
        <v>no data</v>
      </c>
      <c r="AK369" s="91" t="n">
        <v>0</v>
      </c>
      <c r="AL369" s="166" t="n">
        <v>0</v>
      </c>
      <c r="AM369" s="58" t="n">
        <f aca="false">AK369*AL369</f>
        <v>0</v>
      </c>
      <c r="AN369" s="58"/>
      <c r="AO369" s="58"/>
      <c r="AP369" s="58"/>
      <c r="AQ369" s="209" t="str">
        <f aca="false">IF(U369&gt;0,((((AK369*AL369)+(AN369*AO369))/(U369*1000))*1000000),"no data")</f>
        <v>no data</v>
      </c>
      <c r="AR369" s="168" t="n">
        <f aca="false">S369/24</f>
        <v>155</v>
      </c>
      <c r="AS369" s="34"/>
      <c r="AT369" s="59" t="n">
        <v>0</v>
      </c>
      <c r="AU369" s="76" t="n">
        <v>0</v>
      </c>
      <c r="AV369" s="76" t="n">
        <v>0</v>
      </c>
      <c r="AW369" s="59" t="n">
        <v>0</v>
      </c>
      <c r="AX369" s="76" t="n">
        <v>0</v>
      </c>
      <c r="AY369" s="59" t="n">
        <v>0</v>
      </c>
      <c r="AZ369" s="59" t="n">
        <v>6</v>
      </c>
      <c r="BB369" s="77" t="n">
        <v>0</v>
      </c>
      <c r="BC369" s="77" t="n">
        <v>0</v>
      </c>
      <c r="BD369" s="77" t="n">
        <v>0</v>
      </c>
      <c r="BE369" s="77" t="n">
        <v>0</v>
      </c>
      <c r="BF369" s="77" t="str">
        <f aca="false">AQ369</f>
        <v>no data</v>
      </c>
      <c r="BG369" s="139" t="n">
        <f aca="false">BD369/24</f>
        <v>0</v>
      </c>
      <c r="BH369" s="79" t="n">
        <v>0</v>
      </c>
      <c r="BI369" s="80" t="n">
        <v>0</v>
      </c>
      <c r="BJ369" s="82" t="n">
        <v>0</v>
      </c>
      <c r="BK369" s="82" t="n">
        <v>0</v>
      </c>
      <c r="BL369" s="142" t="n">
        <v>50</v>
      </c>
      <c r="BM369" s="82" t="n">
        <v>0</v>
      </c>
      <c r="BN369" s="81" t="n">
        <v>0</v>
      </c>
      <c r="BO369" s="78" t="n">
        <f aca="false">SUM(BH369:BI369)</f>
        <v>0</v>
      </c>
      <c r="BP369" s="77" t="n">
        <v>0</v>
      </c>
      <c r="BQ369" s="77" t="n">
        <v>0</v>
      </c>
      <c r="BR369" s="78" t="n">
        <v>0</v>
      </c>
    </row>
    <row r="370" customFormat="false" ht="13.8" hidden="false" customHeight="false" outlineLevel="0" collapsed="false">
      <c r="A370" s="251"/>
      <c r="B370" s="55" t="n">
        <v>43830</v>
      </c>
      <c r="C370" s="252" t="n">
        <v>45.2</v>
      </c>
      <c r="D370" s="57" t="n">
        <v>0.737</v>
      </c>
      <c r="E370" s="253" t="n">
        <v>45.9</v>
      </c>
      <c r="F370" s="137" t="n">
        <v>49</v>
      </c>
      <c r="G370" s="137" t="n">
        <v>42</v>
      </c>
      <c r="H370" s="137" t="n">
        <v>0</v>
      </c>
      <c r="I370" s="137" t="n">
        <v>0</v>
      </c>
      <c r="J370" s="137" t="n">
        <v>0</v>
      </c>
      <c r="K370" s="137" t="n">
        <v>0</v>
      </c>
      <c r="L370" s="143" t="n">
        <v>0</v>
      </c>
      <c r="M370" s="143" t="n">
        <v>0</v>
      </c>
      <c r="N370" s="143" t="n">
        <v>0</v>
      </c>
      <c r="O370" s="143" t="n">
        <v>0</v>
      </c>
      <c r="P370" s="143" t="n">
        <v>0</v>
      </c>
      <c r="Q370" s="143" t="n">
        <v>0</v>
      </c>
      <c r="R370" s="248" t="n">
        <v>3720</v>
      </c>
      <c r="S370" s="65" t="n">
        <v>3720</v>
      </c>
      <c r="T370" s="65" t="n">
        <v>3720</v>
      </c>
      <c r="U370" s="144" t="n">
        <v>0</v>
      </c>
      <c r="V370" s="144" t="n">
        <v>0</v>
      </c>
      <c r="W370" s="60" t="n">
        <v>48</v>
      </c>
      <c r="X370" s="60" t="n">
        <v>0</v>
      </c>
      <c r="Y370" s="60" t="n">
        <v>48</v>
      </c>
      <c r="Z370" s="60" t="n">
        <v>0</v>
      </c>
      <c r="AA370" s="60" t="n">
        <v>60</v>
      </c>
      <c r="AB370" s="60" t="n">
        <v>0</v>
      </c>
      <c r="AC370" s="59" t="n">
        <v>7</v>
      </c>
      <c r="AD370" s="65" t="n">
        <f aca="false">U370-T370</f>
        <v>-3720</v>
      </c>
      <c r="AE370" s="60" t="n">
        <v>0</v>
      </c>
      <c r="AF370" s="66" t="str">
        <f aca="false">IF(AE370&gt;0, V370/(AE370*24),"no data")</f>
        <v>no data</v>
      </c>
      <c r="AG370" s="67" t="n">
        <f aca="false">IF(R370&gt;0,R370/24,"no data")</f>
        <v>155</v>
      </c>
      <c r="AH370" s="66" t="str">
        <f aca="false">IF(U370&gt;0,(U370/R370),"no data")</f>
        <v>no data</v>
      </c>
      <c r="AI370" s="68" t="n">
        <f aca="false">(1440-((W370*X370)+(Y370*Z370)+(AA370*AB370))/(W370+Y370+AA370))/1440</f>
        <v>1</v>
      </c>
      <c r="AJ370" s="69" t="str">
        <f aca="false">IF(U370&gt;0,(1440-((X370*W370+AT370*AU370)+(Z370*Y370+AV370*AW370)+(AA370*AB370+AX370*AY370))/(W370+Y370+AA370))/1440,"no data")</f>
        <v>no data</v>
      </c>
      <c r="AK370" s="70" t="n">
        <v>0</v>
      </c>
      <c r="AL370" s="170" t="n">
        <v>0</v>
      </c>
      <c r="AM370" s="58" t="n">
        <f aca="false">AK370*AL370</f>
        <v>0</v>
      </c>
      <c r="AN370" s="58"/>
      <c r="AO370" s="58"/>
      <c r="AP370" s="58"/>
      <c r="AQ370" s="209" t="str">
        <f aca="false">IF(U370&gt;0,((((AK370*AL370)+(AN370*AO370))/(U370*1000))*1000000),"no data")</f>
        <v>no data</v>
      </c>
      <c r="AR370" s="168" t="n">
        <f aca="false">S370/24</f>
        <v>155</v>
      </c>
      <c r="AS370" s="34"/>
      <c r="AT370" s="59" t="n">
        <v>0</v>
      </c>
      <c r="AU370" s="76" t="n">
        <v>0</v>
      </c>
      <c r="AV370" s="76" t="n">
        <v>0</v>
      </c>
      <c r="AW370" s="59" t="n">
        <v>0</v>
      </c>
      <c r="AX370" s="76" t="n">
        <v>0</v>
      </c>
      <c r="AY370" s="59" t="n">
        <v>0</v>
      </c>
      <c r="AZ370" s="59" t="n">
        <v>7</v>
      </c>
      <c r="BB370" s="77" t="n">
        <v>0</v>
      </c>
      <c r="BC370" s="77" t="n">
        <v>0</v>
      </c>
      <c r="BD370" s="77" t="n">
        <v>0</v>
      </c>
      <c r="BE370" s="254" t="n">
        <v>0</v>
      </c>
      <c r="BF370" s="77" t="str">
        <f aca="false">AQ370</f>
        <v>no data</v>
      </c>
      <c r="BG370" s="139" t="n">
        <f aca="false">BD370/24</f>
        <v>0</v>
      </c>
      <c r="BH370" s="79" t="n">
        <v>0</v>
      </c>
      <c r="BI370" s="80" t="n">
        <v>0</v>
      </c>
      <c r="BJ370" s="82" t="n">
        <v>0</v>
      </c>
      <c r="BK370" s="82" t="n">
        <v>0</v>
      </c>
      <c r="BL370" s="142" t="n">
        <v>50</v>
      </c>
      <c r="BM370" s="82" t="n">
        <v>0</v>
      </c>
      <c r="BN370" s="81" t="n">
        <v>0</v>
      </c>
      <c r="BO370" s="78" t="n">
        <v>0</v>
      </c>
      <c r="BP370" s="77" t="n">
        <v>0</v>
      </c>
      <c r="BQ370" s="77" t="n">
        <v>0</v>
      </c>
      <c r="BR370" s="78" t="n">
        <v>0</v>
      </c>
    </row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6">
    <mergeCell ref="B1:Y1"/>
    <mergeCell ref="B2:AG2"/>
    <mergeCell ref="B3:B5"/>
    <mergeCell ref="C3:C5"/>
    <mergeCell ref="D3:D5"/>
    <mergeCell ref="E3:E5"/>
    <mergeCell ref="F3:G4"/>
    <mergeCell ref="H3:K3"/>
    <mergeCell ref="L3:O3"/>
    <mergeCell ref="P3:Q4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R3:AR5"/>
    <mergeCell ref="AT3:AT5"/>
    <mergeCell ref="AU3:AU5"/>
    <mergeCell ref="AV3:AV5"/>
    <mergeCell ref="AW3:AW5"/>
    <mergeCell ref="AX3:AX5"/>
    <mergeCell ref="AY3:AY5"/>
    <mergeCell ref="AZ3:AZ5"/>
    <mergeCell ref="BB3:BB5"/>
    <mergeCell ref="BC3:BC5"/>
    <mergeCell ref="BD3:BD5"/>
    <mergeCell ref="BE3:BE5"/>
    <mergeCell ref="BF3:BF5"/>
    <mergeCell ref="BG3:BG5"/>
    <mergeCell ref="BL3:BM3"/>
    <mergeCell ref="BP3:BP5"/>
    <mergeCell ref="BQ3:BQ5"/>
    <mergeCell ref="BR3:BR5"/>
    <mergeCell ref="BT3:BT5"/>
    <mergeCell ref="BU3:BU5"/>
    <mergeCell ref="BX3:BX5"/>
    <mergeCell ref="BY3:BY5"/>
    <mergeCell ref="CA3:CA5"/>
    <mergeCell ref="CB3:CB5"/>
    <mergeCell ref="CD3:CE3"/>
    <mergeCell ref="CF3:CG3"/>
    <mergeCell ref="H4:I4"/>
    <mergeCell ref="J4:K4"/>
    <mergeCell ref="L4:M4"/>
    <mergeCell ref="N4:O4"/>
    <mergeCell ref="BH4:BH5"/>
    <mergeCell ref="BI4:BI5"/>
    <mergeCell ref="BK4:BK5"/>
    <mergeCell ref="BL4:BL5"/>
    <mergeCell ref="BM4:BM5"/>
    <mergeCell ref="BN4:BN5"/>
    <mergeCell ref="BO4:BO5"/>
    <mergeCell ref="BW4:BW5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4"/>
    <mergeCell ref="A265:A271"/>
    <mergeCell ref="A272:A278"/>
    <mergeCell ref="A279:A285"/>
    <mergeCell ref="A286:A292"/>
    <mergeCell ref="A293:A299"/>
    <mergeCell ref="A300:A306"/>
    <mergeCell ref="A307:A313"/>
    <mergeCell ref="A314:A320"/>
    <mergeCell ref="A321:A327"/>
    <mergeCell ref="A328:A334"/>
    <mergeCell ref="A335:A341"/>
    <mergeCell ref="A342:A348"/>
    <mergeCell ref="A349:A355"/>
    <mergeCell ref="A356:A362"/>
    <mergeCell ref="A363:A370"/>
  </mergeCells>
  <conditionalFormatting sqref="R13:T15">
    <cfRule type="cellIs" priority="2" operator="greaterThan" aboveAverage="0" equalAverage="0" bottom="0" percent="0" rank="0" text="" dxfId="0">
      <formula>3768</formula>
    </cfRule>
  </conditionalFormatting>
  <conditionalFormatting sqref="R41:T43">
    <cfRule type="cellIs" priority="3" operator="greaterThan" aboveAverage="0" equalAverage="0" bottom="0" percent="0" rank="0" text="" dxfId="1">
      <formula>3768</formula>
    </cfRule>
  </conditionalFormatting>
  <conditionalFormatting sqref="R69:T71">
    <cfRule type="cellIs" priority="4" operator="greaterThan" aboveAverage="0" equalAverage="0" bottom="0" percent="0" rank="0" text="" dxfId="2">
      <formula>3768</formula>
    </cfRule>
  </conditionalFormatting>
  <conditionalFormatting sqref="R97:T99">
    <cfRule type="cellIs" priority="5" operator="greaterThan" aboveAverage="0" equalAverage="0" bottom="0" percent="0" rank="0" text="" dxfId="3">
      <formula>3768</formula>
    </cfRule>
  </conditionalFormatting>
  <conditionalFormatting sqref="R132:T134">
    <cfRule type="cellIs" priority="6" operator="greaterThan" aboveAverage="0" equalAverage="0" bottom="0" percent="0" rank="0" text="" dxfId="4">
      <formula>3768</formula>
    </cfRule>
  </conditionalFormatting>
  <conditionalFormatting sqref="R160:T162">
    <cfRule type="cellIs" priority="7" operator="greaterThan" aboveAverage="0" equalAverage="0" bottom="0" percent="0" rank="0" text="" dxfId="5">
      <formula>3768</formula>
    </cfRule>
  </conditionalFormatting>
  <conditionalFormatting sqref="R188:T190 R190:R191">
    <cfRule type="cellIs" priority="8" operator="greaterThan" aboveAverage="0" equalAverage="0" bottom="0" percent="0" rank="0" text="" dxfId="6">
      <formula>3768</formula>
    </cfRule>
  </conditionalFormatting>
  <conditionalFormatting sqref="R223:T225 R226">
    <cfRule type="cellIs" priority="9" operator="greaterThan" aboveAverage="0" equalAverage="0" bottom="0" percent="0" rank="0" text="" dxfId="7">
      <formula>3768</formula>
    </cfRule>
  </conditionalFormatting>
  <conditionalFormatting sqref="R251:T253 R254">
    <cfRule type="cellIs" priority="10" operator="greaterThan" aboveAverage="0" equalAverage="0" bottom="0" percent="0" rank="0" text="" dxfId="8">
      <formula>3768</formula>
    </cfRule>
  </conditionalFormatting>
  <conditionalFormatting sqref="R286:T288 R289">
    <cfRule type="cellIs" priority="11" operator="greaterThan" aboveAverage="0" equalAverage="0" bottom="0" percent="0" rank="0" text="" dxfId="9">
      <formula>3768</formula>
    </cfRule>
  </conditionalFormatting>
  <conditionalFormatting sqref="R314:T316 R317">
    <cfRule type="cellIs" priority="12" operator="greaterThan" aboveAverage="0" equalAverage="0" bottom="0" percent="0" rank="0" text="" dxfId="10">
      <formula>3768</formula>
    </cfRule>
  </conditionalFormatting>
  <conditionalFormatting sqref="R342:T344 R345">
    <cfRule type="cellIs" priority="13" operator="greaterThan" aboveAverage="0" equalAverage="0" bottom="0" percent="0" rank="0" text="" dxfId="11">
      <formula>3768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B33" activeCellId="0" sqref="B33"/>
    </sheetView>
  </sheetViews>
  <sheetFormatPr defaultColWidth="8.54296875" defaultRowHeight="14.3" zeroHeight="false" outlineLevelRow="0" outlineLevelCol="0"/>
  <cols>
    <col collapsed="false" customWidth="true" hidden="false" outlineLevel="0" max="2" min="2" style="0" width="9.63"/>
    <col collapsed="false" customWidth="true" hidden="false" outlineLevel="0" max="5" min="5" style="0" width="9.25"/>
    <col collapsed="false" customWidth="true" hidden="false" outlineLevel="0" max="22" min="22" style="0" width="9.63"/>
    <col collapsed="false" customWidth="true" hidden="false" outlineLevel="0" max="25" min="25" style="0" width="9.25"/>
    <col collapsed="false" customWidth="true" hidden="false" outlineLevel="0" max="37" min="37" style="0" width="10.87"/>
    <col collapsed="false" customWidth="true" hidden="false" outlineLevel="0" max="39" min="39" style="0" width="11"/>
    <col collapsed="false" customWidth="true" hidden="false" outlineLevel="0" max="40" min="40" style="0" width="10.63"/>
    <col collapsed="false" customWidth="true" hidden="false" outlineLevel="0" max="41" min="41" style="0" width="9.38"/>
    <col collapsed="false" customWidth="true" hidden="false" outlineLevel="0" max="42" min="42" style="0" width="11.63"/>
    <col collapsed="false" customWidth="true" hidden="false" outlineLevel="0" max="66" min="66" style="0" width="9.63"/>
    <col collapsed="false" customWidth="true" hidden="false" outlineLevel="0" max="79" min="79" style="0" width="12.38"/>
    <col collapsed="false" customWidth="true" hidden="false" outlineLevel="0" max="80" min="80" style="0" width="12"/>
    <col collapsed="false" customWidth="true" hidden="false" outlineLevel="0" max="81" min="81" style="0" width="8.25"/>
    <col collapsed="false" customWidth="true" hidden="false" outlineLevel="0" max="82" min="82" style="0" width="10"/>
  </cols>
  <sheetData>
    <row r="1" customFormat="false" ht="18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BT1" s="5"/>
      <c r="BU1" s="5"/>
      <c r="BV1" s="5"/>
    </row>
    <row r="2" customFormat="false" ht="19.05" hidden="false" customHeight="false" outlineLevel="0" collapsed="false">
      <c r="B2" s="6" t="n">
        <v>43497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8"/>
      <c r="AL2" s="8"/>
      <c r="AM2" s="8"/>
      <c r="AN2" s="8"/>
      <c r="AO2" s="8"/>
      <c r="AP2" s="8"/>
      <c r="AQ2" s="8"/>
      <c r="AR2" s="8"/>
      <c r="AS2" s="9"/>
      <c r="AT2" s="10"/>
      <c r="AU2" s="10"/>
      <c r="AV2" s="10"/>
      <c r="AW2" s="10"/>
      <c r="AX2" s="10"/>
      <c r="AY2" s="11"/>
      <c r="AZ2" s="11"/>
      <c r="BT2" s="5"/>
      <c r="BU2" s="5"/>
      <c r="BV2" s="5"/>
    </row>
    <row r="3" customFormat="false" ht="29.25" hidden="false" customHeight="true" outlineLevel="0" collapsed="false">
      <c r="A3" s="12"/>
      <c r="B3" s="13" t="s">
        <v>1</v>
      </c>
      <c r="C3" s="14" t="s">
        <v>2</v>
      </c>
      <c r="D3" s="15" t="s">
        <v>3</v>
      </c>
      <c r="E3" s="14" t="s">
        <v>4</v>
      </c>
      <c r="F3" s="16" t="s">
        <v>5</v>
      </c>
      <c r="G3" s="16"/>
      <c r="H3" s="17" t="s">
        <v>6</v>
      </c>
      <c r="I3" s="17"/>
      <c r="J3" s="17"/>
      <c r="K3" s="17"/>
      <c r="L3" s="17" t="s">
        <v>7</v>
      </c>
      <c r="M3" s="17"/>
      <c r="N3" s="17"/>
      <c r="O3" s="17"/>
      <c r="P3" s="18" t="s">
        <v>8</v>
      </c>
      <c r="Q3" s="18"/>
      <c r="R3" s="19" t="s">
        <v>9</v>
      </c>
      <c r="S3" s="20" t="s">
        <v>10</v>
      </c>
      <c r="T3" s="21" t="s">
        <v>11</v>
      </c>
      <c r="U3" s="22" t="s">
        <v>12</v>
      </c>
      <c r="V3" s="23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5" t="s">
        <v>20</v>
      </c>
      <c r="AD3" s="26" t="s">
        <v>21</v>
      </c>
      <c r="AE3" s="27" t="s">
        <v>22</v>
      </c>
      <c r="AF3" s="26" t="s">
        <v>23</v>
      </c>
      <c r="AG3" s="28" t="s">
        <v>24</v>
      </c>
      <c r="AH3" s="28" t="s">
        <v>25</v>
      </c>
      <c r="AI3" s="28" t="s">
        <v>26</v>
      </c>
      <c r="AJ3" s="29" t="s">
        <v>27</v>
      </c>
      <c r="AK3" s="30" t="s">
        <v>28</v>
      </c>
      <c r="AL3" s="31" t="s">
        <v>29</v>
      </c>
      <c r="AM3" s="29" t="s">
        <v>30</v>
      </c>
      <c r="AN3" s="31" t="s">
        <v>31</v>
      </c>
      <c r="AO3" s="31" t="s">
        <v>32</v>
      </c>
      <c r="AP3" s="29" t="s">
        <v>33</v>
      </c>
      <c r="AQ3" s="32" t="s">
        <v>34</v>
      </c>
      <c r="AR3" s="33" t="s">
        <v>35</v>
      </c>
      <c r="AS3" s="34"/>
      <c r="AT3" s="35" t="s">
        <v>36</v>
      </c>
      <c r="AU3" s="36" t="s">
        <v>37</v>
      </c>
      <c r="AV3" s="36" t="s">
        <v>38</v>
      </c>
      <c r="AW3" s="36" t="s">
        <v>39</v>
      </c>
      <c r="AX3" s="36" t="s">
        <v>40</v>
      </c>
      <c r="AY3" s="36" t="s">
        <v>41</v>
      </c>
      <c r="AZ3" s="36" t="s">
        <v>42</v>
      </c>
      <c r="BB3" s="36" t="s">
        <v>43</v>
      </c>
      <c r="BC3" s="36" t="s">
        <v>44</v>
      </c>
      <c r="BD3" s="36" t="s">
        <v>45</v>
      </c>
      <c r="BE3" s="36" t="s">
        <v>46</v>
      </c>
      <c r="BF3" s="36" t="s">
        <v>47</v>
      </c>
      <c r="BG3" s="36" t="s">
        <v>48</v>
      </c>
      <c r="BH3" s="36" t="s">
        <v>49</v>
      </c>
      <c r="BI3" s="36" t="s">
        <v>50</v>
      </c>
      <c r="BJ3" s="36" t="s">
        <v>51</v>
      </c>
      <c r="BK3" s="36" t="s">
        <v>52</v>
      </c>
      <c r="BL3" s="36" t="s">
        <v>53</v>
      </c>
      <c r="BM3" s="36"/>
      <c r="BN3" s="36" t="s">
        <v>54</v>
      </c>
      <c r="BO3" s="36" t="s">
        <v>55</v>
      </c>
      <c r="BP3" s="36" t="s">
        <v>56</v>
      </c>
      <c r="BQ3" s="37" t="s">
        <v>57</v>
      </c>
      <c r="BR3" s="37" t="s">
        <v>58</v>
      </c>
      <c r="BS3" s="38"/>
      <c r="BT3" s="39" t="s">
        <v>59</v>
      </c>
      <c r="BU3" s="39" t="s">
        <v>60</v>
      </c>
      <c r="BV3" s="5"/>
      <c r="BW3" s="36" t="s">
        <v>61</v>
      </c>
      <c r="BX3" s="36" t="s">
        <v>62</v>
      </c>
      <c r="BY3" s="36" t="s">
        <v>63</v>
      </c>
      <c r="CA3" s="40" t="s">
        <v>64</v>
      </c>
      <c r="CB3" s="40" t="s">
        <v>65</v>
      </c>
      <c r="CD3" s="41" t="s">
        <v>66</v>
      </c>
      <c r="CE3" s="41"/>
      <c r="CF3" s="41" t="s">
        <v>67</v>
      </c>
      <c r="CG3" s="41"/>
    </row>
    <row r="4" customFormat="false" ht="27.85" hidden="false" customHeight="true" outlineLevel="0" collapsed="false">
      <c r="A4" s="42"/>
      <c r="B4" s="13"/>
      <c r="C4" s="14"/>
      <c r="D4" s="15"/>
      <c r="E4" s="14"/>
      <c r="F4" s="16"/>
      <c r="G4" s="16"/>
      <c r="H4" s="43" t="s">
        <v>68</v>
      </c>
      <c r="I4" s="43"/>
      <c r="J4" s="44" t="s">
        <v>69</v>
      </c>
      <c r="K4" s="44"/>
      <c r="L4" s="43" t="s">
        <v>68</v>
      </c>
      <c r="M4" s="43"/>
      <c r="N4" s="44" t="s">
        <v>69</v>
      </c>
      <c r="O4" s="44"/>
      <c r="P4" s="18"/>
      <c r="Q4" s="18"/>
      <c r="R4" s="19"/>
      <c r="S4" s="20"/>
      <c r="T4" s="21"/>
      <c r="U4" s="22"/>
      <c r="V4" s="23"/>
      <c r="W4" s="24"/>
      <c r="X4" s="24"/>
      <c r="Y4" s="24"/>
      <c r="Z4" s="24"/>
      <c r="AA4" s="24"/>
      <c r="AB4" s="24"/>
      <c r="AC4" s="25"/>
      <c r="AD4" s="26"/>
      <c r="AE4" s="27"/>
      <c r="AF4" s="26"/>
      <c r="AG4" s="28"/>
      <c r="AH4" s="28"/>
      <c r="AI4" s="28"/>
      <c r="AJ4" s="29"/>
      <c r="AK4" s="30"/>
      <c r="AL4" s="31"/>
      <c r="AM4" s="29"/>
      <c r="AN4" s="31"/>
      <c r="AO4" s="31"/>
      <c r="AP4" s="29"/>
      <c r="AQ4" s="32"/>
      <c r="AR4" s="33"/>
      <c r="AS4" s="34"/>
      <c r="AT4" s="35"/>
      <c r="AU4" s="36"/>
      <c r="AV4" s="36"/>
      <c r="AW4" s="36"/>
      <c r="AX4" s="36"/>
      <c r="AY4" s="36"/>
      <c r="AZ4" s="36"/>
      <c r="BB4" s="36"/>
      <c r="BC4" s="36"/>
      <c r="BD4" s="36"/>
      <c r="BE4" s="36"/>
      <c r="BF4" s="36"/>
      <c r="BG4" s="36"/>
      <c r="BH4" s="45" t="s">
        <v>70</v>
      </c>
      <c r="BI4" s="45" t="s">
        <v>70</v>
      </c>
      <c r="BJ4" s="45" t="s">
        <v>71</v>
      </c>
      <c r="BK4" s="37" t="s">
        <v>72</v>
      </c>
      <c r="BL4" s="37" t="s">
        <v>72</v>
      </c>
      <c r="BM4" s="37" t="s">
        <v>73</v>
      </c>
      <c r="BN4" s="45" t="s">
        <v>74</v>
      </c>
      <c r="BO4" s="45" t="s">
        <v>75</v>
      </c>
      <c r="BP4" s="36"/>
      <c r="BQ4" s="37"/>
      <c r="BR4" s="37"/>
      <c r="BS4" s="38"/>
      <c r="BT4" s="39"/>
      <c r="BU4" s="39"/>
      <c r="BV4" s="5"/>
      <c r="BW4" s="45" t="s">
        <v>70</v>
      </c>
      <c r="BX4" s="36"/>
      <c r="BY4" s="36"/>
      <c r="CA4" s="40"/>
      <c r="CB4" s="40"/>
      <c r="CD4" s="46" t="s">
        <v>76</v>
      </c>
      <c r="CE4" s="47" t="s">
        <v>77</v>
      </c>
      <c r="CF4" s="46" t="s">
        <v>76</v>
      </c>
      <c r="CG4" s="47" t="s">
        <v>77</v>
      </c>
    </row>
    <row r="5" customFormat="false" ht="14.95" hidden="false" customHeight="false" outlineLevel="0" collapsed="false">
      <c r="A5" s="42"/>
      <c r="B5" s="13"/>
      <c r="C5" s="14"/>
      <c r="D5" s="15"/>
      <c r="E5" s="14"/>
      <c r="F5" s="48" t="s">
        <v>78</v>
      </c>
      <c r="G5" s="44" t="s">
        <v>79</v>
      </c>
      <c r="H5" s="49" t="s">
        <v>80</v>
      </c>
      <c r="I5" s="50" t="s">
        <v>81</v>
      </c>
      <c r="J5" s="50" t="s">
        <v>80</v>
      </c>
      <c r="K5" s="51" t="s">
        <v>81</v>
      </c>
      <c r="L5" s="43" t="s">
        <v>80</v>
      </c>
      <c r="M5" s="50" t="s">
        <v>81</v>
      </c>
      <c r="N5" s="50" t="s">
        <v>80</v>
      </c>
      <c r="O5" s="44" t="s">
        <v>81</v>
      </c>
      <c r="P5" s="50" t="s">
        <v>80</v>
      </c>
      <c r="Q5" s="44" t="s">
        <v>81</v>
      </c>
      <c r="R5" s="19"/>
      <c r="S5" s="20"/>
      <c r="T5" s="21"/>
      <c r="U5" s="22"/>
      <c r="V5" s="23"/>
      <c r="W5" s="24"/>
      <c r="X5" s="24"/>
      <c r="Y5" s="24"/>
      <c r="Z5" s="24"/>
      <c r="AA5" s="24"/>
      <c r="AB5" s="24"/>
      <c r="AC5" s="25"/>
      <c r="AD5" s="26"/>
      <c r="AE5" s="27"/>
      <c r="AF5" s="26"/>
      <c r="AG5" s="28"/>
      <c r="AH5" s="28"/>
      <c r="AI5" s="28"/>
      <c r="AJ5" s="29"/>
      <c r="AK5" s="30"/>
      <c r="AL5" s="31"/>
      <c r="AM5" s="29"/>
      <c r="AN5" s="31"/>
      <c r="AO5" s="31"/>
      <c r="AP5" s="29"/>
      <c r="AQ5" s="32"/>
      <c r="AR5" s="33"/>
      <c r="AS5" s="34"/>
      <c r="AT5" s="35"/>
      <c r="AU5" s="36"/>
      <c r="AV5" s="36"/>
      <c r="AW5" s="36"/>
      <c r="AX5" s="36"/>
      <c r="AY5" s="36"/>
      <c r="AZ5" s="36"/>
      <c r="BB5" s="36"/>
      <c r="BC5" s="36"/>
      <c r="BD5" s="36"/>
      <c r="BE5" s="36"/>
      <c r="BF5" s="36"/>
      <c r="BG5" s="36"/>
      <c r="BH5" s="45"/>
      <c r="BI5" s="45"/>
      <c r="BJ5" s="45" t="s">
        <v>82</v>
      </c>
      <c r="BK5" s="37"/>
      <c r="BL5" s="37"/>
      <c r="BM5" s="37"/>
      <c r="BN5" s="45"/>
      <c r="BO5" s="45"/>
      <c r="BP5" s="36"/>
      <c r="BQ5" s="37"/>
      <c r="BR5" s="37"/>
      <c r="BS5" s="38"/>
      <c r="BT5" s="39"/>
      <c r="BU5" s="39"/>
      <c r="BV5" s="5"/>
      <c r="BW5" s="45"/>
      <c r="BX5" s="36"/>
      <c r="BY5" s="36"/>
      <c r="CA5" s="40"/>
      <c r="CB5" s="40"/>
      <c r="CD5" s="52" t="s">
        <v>83</v>
      </c>
      <c r="CE5" s="53" t="s">
        <v>84</v>
      </c>
      <c r="CF5" s="52" t="s">
        <v>83</v>
      </c>
      <c r="CG5" s="53" t="s">
        <v>84</v>
      </c>
    </row>
    <row r="6" customFormat="false" ht="14.95" hidden="false" customHeight="true" outlineLevel="0" collapsed="false">
      <c r="A6" s="54" t="s">
        <v>89</v>
      </c>
      <c r="B6" s="55" t="n">
        <v>43494</v>
      </c>
      <c r="C6" s="56" t="n">
        <v>56.3</v>
      </c>
      <c r="D6" s="57" t="n">
        <v>0.658</v>
      </c>
      <c r="E6" s="58" t="n">
        <v>47.7</v>
      </c>
      <c r="F6" s="59" t="n">
        <v>71</v>
      </c>
      <c r="G6" s="59" t="n">
        <v>45</v>
      </c>
      <c r="H6" s="60" t="n">
        <v>0</v>
      </c>
      <c r="I6" s="60" t="n">
        <v>0</v>
      </c>
      <c r="J6" s="60" t="n">
        <v>0</v>
      </c>
      <c r="K6" s="60" t="n">
        <v>0</v>
      </c>
      <c r="L6" s="61" t="n">
        <v>0</v>
      </c>
      <c r="M6" s="61" t="n">
        <v>0</v>
      </c>
      <c r="N6" s="61" t="n">
        <v>0</v>
      </c>
      <c r="O6" s="61" t="n">
        <v>0</v>
      </c>
      <c r="P6" s="61" t="n">
        <v>0</v>
      </c>
      <c r="Q6" s="61" t="n">
        <v>0</v>
      </c>
      <c r="R6" s="61" t="n">
        <v>3720</v>
      </c>
      <c r="S6" s="62" t="n">
        <v>0</v>
      </c>
      <c r="T6" s="62" t="n">
        <v>0</v>
      </c>
      <c r="U6" s="63" t="n">
        <v>0</v>
      </c>
      <c r="V6" s="63" t="n">
        <v>0</v>
      </c>
      <c r="W6" s="60" t="n">
        <v>44</v>
      </c>
      <c r="X6" s="60" t="n">
        <v>0</v>
      </c>
      <c r="Y6" s="60" t="n">
        <v>48</v>
      </c>
      <c r="Z6" s="60" t="n">
        <v>0</v>
      </c>
      <c r="AA6" s="60" t="n">
        <v>60</v>
      </c>
      <c r="AB6" s="59" t="n">
        <v>0</v>
      </c>
      <c r="AC6" s="64" t="n">
        <v>6</v>
      </c>
      <c r="AD6" s="65" t="n">
        <f aca="false">U6-T6</f>
        <v>0</v>
      </c>
      <c r="AE6" s="59" t="n">
        <v>0</v>
      </c>
      <c r="AF6" s="66" t="n">
        <v>0</v>
      </c>
      <c r="AG6" s="67" t="n">
        <f aca="false">IF(R6&gt;0,R6/24,"no data")</f>
        <v>155</v>
      </c>
      <c r="AH6" s="66" t="n">
        <v>0</v>
      </c>
      <c r="AI6" s="68" t="n">
        <f aca="false">(1440-((W6*X6)+(Y6*Z6)+(AA6*AB6))/(W6+Y6+AA6))/1440</f>
        <v>1</v>
      </c>
      <c r="AJ6" s="69" t="n">
        <v>0</v>
      </c>
      <c r="AK6" s="70" t="n">
        <v>0</v>
      </c>
      <c r="AL6" s="71" t="n">
        <v>0</v>
      </c>
      <c r="AM6" s="58" t="n">
        <f aca="false">AK6*AL6</f>
        <v>0</v>
      </c>
      <c r="AN6" s="70" t="n">
        <v>0</v>
      </c>
      <c r="AO6" s="72" t="n">
        <v>0</v>
      </c>
      <c r="AP6" s="73" t="n">
        <f aca="false">AN6*AO6</f>
        <v>0</v>
      </c>
      <c r="AQ6" s="74" t="str">
        <f aca="false">IF(U6&gt;0,((((AK6*AL6)+(AN6*AO6))/(U6*1000))*1000000),"no data")</f>
        <v>no data</v>
      </c>
      <c r="AR6" s="75" t="n">
        <f aca="false">S6/24</f>
        <v>0</v>
      </c>
      <c r="AS6" s="34"/>
      <c r="AT6" s="59" t="n">
        <v>0</v>
      </c>
      <c r="AU6" s="76" t="n">
        <v>0</v>
      </c>
      <c r="AV6" s="76" t="n">
        <v>0</v>
      </c>
      <c r="AW6" s="59" t="n">
        <v>0</v>
      </c>
      <c r="AX6" s="76" t="n">
        <v>0</v>
      </c>
      <c r="AY6" s="59" t="n">
        <v>0</v>
      </c>
      <c r="AZ6" s="59" t="n">
        <v>6</v>
      </c>
      <c r="BB6" s="77" t="n">
        <v>0</v>
      </c>
      <c r="BC6" s="77" t="n">
        <v>0</v>
      </c>
      <c r="BD6" s="77" t="n">
        <v>0</v>
      </c>
      <c r="BE6" s="77" t="n">
        <f aca="false">BC6-BB6</f>
        <v>0</v>
      </c>
      <c r="BF6" s="77" t="str">
        <f aca="false">AQ6</f>
        <v>no data</v>
      </c>
      <c r="BG6" s="78" t="n">
        <f aca="false">BD6/24</f>
        <v>0</v>
      </c>
      <c r="BH6" s="79" t="n">
        <v>0</v>
      </c>
      <c r="BI6" s="80" t="n">
        <v>0</v>
      </c>
      <c r="BJ6" s="81" t="n">
        <v>0</v>
      </c>
      <c r="BK6" s="82" t="n">
        <v>0</v>
      </c>
      <c r="BL6" s="81" t="n">
        <v>0</v>
      </c>
      <c r="BM6" s="81" t="n">
        <v>0</v>
      </c>
      <c r="BN6" s="82" t="n">
        <v>1004.54</v>
      </c>
      <c r="BO6" s="81" t="n">
        <v>50</v>
      </c>
      <c r="BP6" s="83" t="n">
        <v>0</v>
      </c>
      <c r="BQ6" s="82" t="n">
        <v>0</v>
      </c>
      <c r="BR6" s="81" t="n">
        <v>0</v>
      </c>
      <c r="BS6" s="84" t="n">
        <f aca="false">BR6-BQ6</f>
        <v>0</v>
      </c>
      <c r="BT6" s="85" t="n">
        <v>0</v>
      </c>
      <c r="BU6" s="85" t="n">
        <v>0</v>
      </c>
      <c r="BV6" s="86" t="n">
        <f aca="false">BU6-BT6</f>
        <v>0</v>
      </c>
      <c r="BW6" s="87" t="n">
        <f aca="false">BH6+BI6</f>
        <v>0</v>
      </c>
      <c r="BX6" s="88" t="n">
        <v>0</v>
      </c>
      <c r="BY6" s="88" t="n">
        <v>0</v>
      </c>
      <c r="BZ6" s="89"/>
      <c r="CA6" s="88" t="n">
        <v>0</v>
      </c>
      <c r="CB6" s="88" t="n">
        <v>0</v>
      </c>
      <c r="CD6" s="78" t="n">
        <v>0</v>
      </c>
      <c r="CE6" s="88" t="n">
        <v>0</v>
      </c>
      <c r="CF6" s="90" t="n">
        <v>0</v>
      </c>
      <c r="CG6" s="78" t="n">
        <v>0</v>
      </c>
    </row>
    <row r="7" customFormat="false" ht="14.3" hidden="false" customHeight="false" outlineLevel="0" collapsed="false">
      <c r="A7" s="54"/>
      <c r="B7" s="55" t="n">
        <v>43495</v>
      </c>
      <c r="C7" s="56" t="n">
        <v>55.3</v>
      </c>
      <c r="D7" s="57" t="n">
        <v>0.692</v>
      </c>
      <c r="E7" s="58" t="n">
        <v>48.1</v>
      </c>
      <c r="F7" s="59" t="n">
        <v>59</v>
      </c>
      <c r="G7" s="59" t="n">
        <v>53</v>
      </c>
      <c r="H7" s="60" t="n">
        <v>0</v>
      </c>
      <c r="I7" s="60" t="n">
        <v>0</v>
      </c>
      <c r="J7" s="60" t="n">
        <v>0</v>
      </c>
      <c r="K7" s="60" t="n">
        <v>0</v>
      </c>
      <c r="L7" s="61" t="n">
        <v>0</v>
      </c>
      <c r="M7" s="61" t="n">
        <v>0</v>
      </c>
      <c r="N7" s="61" t="n">
        <v>0</v>
      </c>
      <c r="O7" s="61" t="n">
        <v>0</v>
      </c>
      <c r="P7" s="61" t="n">
        <v>0</v>
      </c>
      <c r="Q7" s="61" t="n">
        <v>0</v>
      </c>
      <c r="R7" s="61" t="n">
        <v>3720</v>
      </c>
      <c r="S7" s="62" t="n">
        <v>0</v>
      </c>
      <c r="T7" s="62" t="n">
        <v>0</v>
      </c>
      <c r="U7" s="63" t="n">
        <v>0</v>
      </c>
      <c r="V7" s="63" t="n">
        <v>0</v>
      </c>
      <c r="W7" s="60" t="n">
        <v>44</v>
      </c>
      <c r="X7" s="60" t="n">
        <v>0</v>
      </c>
      <c r="Y7" s="60" t="n">
        <v>48</v>
      </c>
      <c r="Z7" s="60" t="n">
        <v>0</v>
      </c>
      <c r="AA7" s="60" t="n">
        <v>60</v>
      </c>
      <c r="AB7" s="59" t="n">
        <v>0</v>
      </c>
      <c r="AC7" s="64" t="n">
        <v>5</v>
      </c>
      <c r="AD7" s="65" t="n">
        <f aca="false">U7-T7</f>
        <v>0</v>
      </c>
      <c r="AE7" s="59" t="n">
        <v>0</v>
      </c>
      <c r="AF7" s="66" t="n">
        <v>0</v>
      </c>
      <c r="AG7" s="67" t="n">
        <f aca="false">IF(R7&gt;0,R7/24,"no data")</f>
        <v>155</v>
      </c>
      <c r="AH7" s="66" t="n">
        <v>0</v>
      </c>
      <c r="AI7" s="68" t="n">
        <f aca="false">(1440-((W7*X7)+(Y7*Z7)+(AA7*AB7))/(W7+Y7+AA7))/1440</f>
        <v>1</v>
      </c>
      <c r="AJ7" s="69" t="n">
        <v>0</v>
      </c>
      <c r="AK7" s="91" t="n">
        <v>0</v>
      </c>
      <c r="AL7" s="92" t="n">
        <v>0</v>
      </c>
      <c r="AM7" s="58" t="n">
        <f aca="false">AK7*AL7</f>
        <v>0</v>
      </c>
      <c r="AN7" s="91" t="n">
        <v>0</v>
      </c>
      <c r="AO7" s="93" t="n">
        <v>0</v>
      </c>
      <c r="AP7" s="73" t="n">
        <f aca="false">AN7*AO7</f>
        <v>0</v>
      </c>
      <c r="AQ7" s="94" t="str">
        <f aca="false">IF(U7&gt;0,((((AK7*AL7)+(AN7*AO7))/(U7*1000))*1000000),"no data")</f>
        <v>no data</v>
      </c>
      <c r="AR7" s="75" t="n">
        <f aca="false">S7/24</f>
        <v>0</v>
      </c>
      <c r="AS7" s="34"/>
      <c r="AT7" s="59" t="n">
        <v>0</v>
      </c>
      <c r="AU7" s="76" t="n">
        <v>0</v>
      </c>
      <c r="AV7" s="76" t="n">
        <v>0</v>
      </c>
      <c r="AW7" s="59" t="n">
        <v>0</v>
      </c>
      <c r="AX7" s="76" t="n">
        <v>0</v>
      </c>
      <c r="AY7" s="59" t="n">
        <v>0</v>
      </c>
      <c r="AZ7" s="59" t="n">
        <v>5</v>
      </c>
      <c r="BB7" s="77" t="n">
        <v>0</v>
      </c>
      <c r="BC7" s="77" t="n">
        <v>0</v>
      </c>
      <c r="BD7" s="77" t="n">
        <v>0</v>
      </c>
      <c r="BE7" s="77" t="n">
        <v>0</v>
      </c>
      <c r="BF7" s="77" t="str">
        <f aca="false">AQ7</f>
        <v>no data</v>
      </c>
      <c r="BG7" s="78" t="n">
        <f aca="false">BD7/24</f>
        <v>0</v>
      </c>
      <c r="BH7" s="79" t="n">
        <v>0</v>
      </c>
      <c r="BI7" s="80" t="n">
        <v>0</v>
      </c>
      <c r="BJ7" s="81" t="n">
        <v>0</v>
      </c>
      <c r="BK7" s="81" t="n">
        <v>0</v>
      </c>
      <c r="BL7" s="81" t="n">
        <v>0</v>
      </c>
      <c r="BM7" s="82" t="n">
        <v>0</v>
      </c>
      <c r="BN7" s="82" t="n">
        <v>1003.5</v>
      </c>
      <c r="BO7" s="81" t="n">
        <v>50</v>
      </c>
      <c r="BP7" s="83" t="n">
        <v>0</v>
      </c>
      <c r="BQ7" s="95" t="n">
        <v>0</v>
      </c>
      <c r="BR7" s="81" t="n">
        <v>0</v>
      </c>
      <c r="BS7" s="84" t="n">
        <f aca="false">BR7-BQ7</f>
        <v>0</v>
      </c>
      <c r="BT7" s="85" t="n">
        <v>0</v>
      </c>
      <c r="BU7" s="85" t="n">
        <v>0</v>
      </c>
      <c r="BV7" s="86" t="n">
        <f aca="false">BU7-BT7</f>
        <v>0</v>
      </c>
      <c r="BW7" s="87" t="n">
        <f aca="false">BH7+BI7</f>
        <v>0</v>
      </c>
      <c r="BX7" s="88" t="n">
        <v>0</v>
      </c>
      <c r="BY7" s="88" t="n">
        <v>0</v>
      </c>
      <c r="BZ7" s="89"/>
      <c r="CA7" s="88" t="n">
        <v>0</v>
      </c>
      <c r="CB7" s="88" t="n">
        <v>0</v>
      </c>
      <c r="CD7" s="78" t="n">
        <v>0</v>
      </c>
      <c r="CE7" s="88" t="n">
        <v>0</v>
      </c>
      <c r="CF7" s="90" t="n">
        <v>0</v>
      </c>
      <c r="CG7" s="78" t="n">
        <v>0</v>
      </c>
    </row>
    <row r="8" customFormat="false" ht="14.3" hidden="false" customHeight="false" outlineLevel="0" collapsed="false">
      <c r="A8" s="54"/>
      <c r="B8" s="55" t="n">
        <v>43496</v>
      </c>
      <c r="C8" s="56" t="n">
        <v>51.8</v>
      </c>
      <c r="D8" s="57" t="n">
        <v>0.83</v>
      </c>
      <c r="E8" s="58" t="n">
        <v>49.7</v>
      </c>
      <c r="F8" s="59" t="n">
        <v>54.7</v>
      </c>
      <c r="G8" s="59" t="n">
        <v>50.5</v>
      </c>
      <c r="H8" s="60" t="n">
        <v>0</v>
      </c>
      <c r="I8" s="60" t="n">
        <v>0</v>
      </c>
      <c r="J8" s="60" t="n">
        <v>0</v>
      </c>
      <c r="K8" s="60" t="n">
        <v>0</v>
      </c>
      <c r="L8" s="61" t="n">
        <v>0</v>
      </c>
      <c r="M8" s="61" t="n">
        <v>0</v>
      </c>
      <c r="N8" s="61" t="n">
        <v>0</v>
      </c>
      <c r="O8" s="61" t="n">
        <v>0</v>
      </c>
      <c r="P8" s="61" t="n">
        <v>0</v>
      </c>
      <c r="Q8" s="61" t="n">
        <v>0</v>
      </c>
      <c r="R8" s="61" t="n">
        <v>3720</v>
      </c>
      <c r="S8" s="62" t="n">
        <v>0</v>
      </c>
      <c r="T8" s="62" t="n">
        <v>0</v>
      </c>
      <c r="U8" s="63" t="n">
        <v>0</v>
      </c>
      <c r="V8" s="63" t="n">
        <v>0</v>
      </c>
      <c r="W8" s="60" t="n">
        <v>44</v>
      </c>
      <c r="X8" s="60" t="n">
        <v>0</v>
      </c>
      <c r="Y8" s="60" t="n">
        <v>48</v>
      </c>
      <c r="Z8" s="60" t="n">
        <v>0</v>
      </c>
      <c r="AA8" s="60" t="n">
        <v>60</v>
      </c>
      <c r="AB8" s="59" t="n">
        <v>0</v>
      </c>
      <c r="AC8" s="64" t="n">
        <v>6</v>
      </c>
      <c r="AD8" s="65" t="n">
        <f aca="false">U8-T8</f>
        <v>0</v>
      </c>
      <c r="AE8" s="59" t="n">
        <v>0</v>
      </c>
      <c r="AF8" s="66" t="n">
        <v>0</v>
      </c>
      <c r="AG8" s="67" t="n">
        <f aca="false">IF(R8&gt;0,R8/24,"no data")</f>
        <v>155</v>
      </c>
      <c r="AH8" s="66" t="n">
        <v>0</v>
      </c>
      <c r="AI8" s="68" t="n">
        <f aca="false">(1440-((W8*X8)+(Y8*Z8)+(AA8*AB8))/(W8+Y8+AA8))/1440</f>
        <v>1</v>
      </c>
      <c r="AJ8" s="69" t="n">
        <v>0</v>
      </c>
      <c r="AK8" s="91" t="n">
        <v>0</v>
      </c>
      <c r="AL8" s="96" t="n">
        <v>0</v>
      </c>
      <c r="AM8" s="58" t="n">
        <f aca="false">AK8*AL8</f>
        <v>0</v>
      </c>
      <c r="AN8" s="91" t="n">
        <v>0</v>
      </c>
      <c r="AO8" s="93" t="n">
        <v>0</v>
      </c>
      <c r="AP8" s="73" t="n">
        <f aca="false">AN8*AO8</f>
        <v>0</v>
      </c>
      <c r="AQ8" s="94" t="str">
        <f aca="false">IF(U8&gt;0,((((AK8*AL8)+(AN8*AO8))/(U8*1000))*1000000),"no data")</f>
        <v>no data</v>
      </c>
      <c r="AR8" s="75" t="n">
        <f aca="false">S8/24</f>
        <v>0</v>
      </c>
      <c r="AS8" s="34"/>
      <c r="AT8" s="59" t="n">
        <v>0</v>
      </c>
      <c r="AU8" s="76" t="n">
        <v>0</v>
      </c>
      <c r="AV8" s="76" t="n">
        <v>0</v>
      </c>
      <c r="AW8" s="59" t="n">
        <v>0</v>
      </c>
      <c r="AX8" s="76" t="n">
        <v>0</v>
      </c>
      <c r="AY8" s="59" t="n">
        <v>0</v>
      </c>
      <c r="AZ8" s="59" t="n">
        <v>6</v>
      </c>
      <c r="BB8" s="77" t="n">
        <v>0</v>
      </c>
      <c r="BC8" s="77" t="n">
        <v>0</v>
      </c>
      <c r="BD8" s="77" t="n">
        <v>0</v>
      </c>
      <c r="BE8" s="77" t="n">
        <f aca="false">BC8-BB8</f>
        <v>0</v>
      </c>
      <c r="BF8" s="77" t="str">
        <f aca="false">AQ8</f>
        <v>no data</v>
      </c>
      <c r="BG8" s="78" t="n">
        <f aca="false">BD8/24</f>
        <v>0</v>
      </c>
      <c r="BH8" s="79" t="n">
        <v>0</v>
      </c>
      <c r="BI8" s="80" t="n">
        <v>0</v>
      </c>
      <c r="BJ8" s="81" t="n">
        <v>0</v>
      </c>
      <c r="BK8" s="82" t="n">
        <v>0</v>
      </c>
      <c r="BL8" s="81" t="n">
        <v>0</v>
      </c>
      <c r="BM8" s="81" t="n">
        <v>0</v>
      </c>
      <c r="BN8" s="82" t="n">
        <v>1004</v>
      </c>
      <c r="BO8" s="81" t="n">
        <v>50.08</v>
      </c>
      <c r="BP8" s="83" t="n">
        <v>0</v>
      </c>
      <c r="BQ8" s="82" t="n">
        <v>0</v>
      </c>
      <c r="BR8" s="81" t="n">
        <v>0</v>
      </c>
      <c r="BS8" s="84" t="n">
        <f aca="false">BR8-BQ8</f>
        <v>0</v>
      </c>
      <c r="BT8" s="97" t="n">
        <v>0</v>
      </c>
      <c r="BU8" s="97" t="n">
        <v>0</v>
      </c>
      <c r="BV8" s="98" t="n">
        <f aca="false">BU8-BT8</f>
        <v>0</v>
      </c>
      <c r="BW8" s="77" t="n">
        <f aca="false">BH8+BI8</f>
        <v>0</v>
      </c>
      <c r="BX8" s="78" t="n">
        <v>0</v>
      </c>
      <c r="BY8" s="78" t="n">
        <v>0</v>
      </c>
      <c r="CA8" s="78" t="n">
        <v>0</v>
      </c>
      <c r="CB8" s="78" t="n">
        <v>0</v>
      </c>
      <c r="CD8" s="78" t="n">
        <v>0</v>
      </c>
      <c r="CE8" s="78" t="n">
        <v>0</v>
      </c>
      <c r="CF8" s="90" t="n">
        <v>0</v>
      </c>
      <c r="CG8" s="78" t="n">
        <v>0</v>
      </c>
    </row>
    <row r="9" customFormat="false" ht="14.3" hidden="false" customHeight="false" outlineLevel="0" collapsed="false">
      <c r="A9" s="54"/>
      <c r="B9" s="55" t="n">
        <v>43497</v>
      </c>
      <c r="C9" s="56" t="n">
        <v>54.3</v>
      </c>
      <c r="D9" s="57" t="n">
        <v>0.766</v>
      </c>
      <c r="E9" s="58" t="n">
        <v>49.7</v>
      </c>
      <c r="F9" s="59" t="n">
        <v>67</v>
      </c>
      <c r="G9" s="59" t="n">
        <v>48</v>
      </c>
      <c r="H9" s="60" t="n">
        <v>0</v>
      </c>
      <c r="I9" s="60" t="n">
        <v>0</v>
      </c>
      <c r="J9" s="60" t="n">
        <v>0</v>
      </c>
      <c r="K9" s="60" t="n">
        <v>0</v>
      </c>
      <c r="L9" s="61" t="n">
        <v>0</v>
      </c>
      <c r="M9" s="61" t="n">
        <v>0</v>
      </c>
      <c r="N9" s="61" t="n">
        <v>0</v>
      </c>
      <c r="O9" s="61" t="n">
        <v>0</v>
      </c>
      <c r="P9" s="61" t="n">
        <v>0</v>
      </c>
      <c r="Q9" s="61" t="n">
        <v>0</v>
      </c>
      <c r="R9" s="61" t="n">
        <v>3720</v>
      </c>
      <c r="S9" s="62" t="n">
        <v>0</v>
      </c>
      <c r="T9" s="62" t="n">
        <v>0</v>
      </c>
      <c r="U9" s="63" t="n">
        <v>0</v>
      </c>
      <c r="V9" s="63" t="n">
        <v>0</v>
      </c>
      <c r="W9" s="60" t="n">
        <v>44</v>
      </c>
      <c r="X9" s="60" t="n">
        <v>0</v>
      </c>
      <c r="Y9" s="60" t="n">
        <v>48</v>
      </c>
      <c r="Z9" s="60" t="n">
        <v>0</v>
      </c>
      <c r="AA9" s="60" t="n">
        <v>60</v>
      </c>
      <c r="AB9" s="59" t="n">
        <v>0</v>
      </c>
      <c r="AC9" s="64" t="n">
        <v>6</v>
      </c>
      <c r="AD9" s="65" t="n">
        <f aca="false">U9-T9</f>
        <v>0</v>
      </c>
      <c r="AE9" s="59" t="n">
        <v>0</v>
      </c>
      <c r="AF9" s="66" t="n">
        <v>0</v>
      </c>
      <c r="AG9" s="67" t="n">
        <f aca="false">IF(R9&gt;0,R9/24,"no data")</f>
        <v>155</v>
      </c>
      <c r="AH9" s="66" t="n">
        <v>0</v>
      </c>
      <c r="AI9" s="68" t="n">
        <f aca="false">(1440-((W9*X9)+(Y9*Z9)+(AA9*AB9))/(W9+Y9+AA9))/1440</f>
        <v>1</v>
      </c>
      <c r="AJ9" s="69" t="n">
        <v>0</v>
      </c>
      <c r="AK9" s="91" t="n">
        <v>0</v>
      </c>
      <c r="AL9" s="96" t="n">
        <v>0</v>
      </c>
      <c r="AM9" s="58" t="n">
        <f aca="false">AK9*AL9</f>
        <v>0</v>
      </c>
      <c r="AN9" s="91" t="n">
        <v>0</v>
      </c>
      <c r="AO9" s="93" t="n">
        <v>0</v>
      </c>
      <c r="AP9" s="73" t="n">
        <f aca="false">AN9*AO9</f>
        <v>0</v>
      </c>
      <c r="AQ9" s="94" t="str">
        <f aca="false">IF(U9&gt;0,((((AK9*AL9)+(AN9*AO9))/(U9*1000))*1000000),"no data")</f>
        <v>no data</v>
      </c>
      <c r="AR9" s="75" t="n">
        <f aca="false">S9/24</f>
        <v>0</v>
      </c>
      <c r="AS9" s="34"/>
      <c r="AT9" s="59" t="n">
        <v>0</v>
      </c>
      <c r="AU9" s="76" t="n">
        <v>0</v>
      </c>
      <c r="AV9" s="76" t="n">
        <v>0</v>
      </c>
      <c r="AW9" s="59" t="n">
        <v>0</v>
      </c>
      <c r="AX9" s="76" t="n">
        <v>0</v>
      </c>
      <c r="AY9" s="59" t="n">
        <v>0</v>
      </c>
      <c r="AZ9" s="59" t="n">
        <v>6</v>
      </c>
      <c r="BB9" s="77" t="n">
        <v>0</v>
      </c>
      <c r="BC9" s="77" t="n">
        <v>0</v>
      </c>
      <c r="BD9" s="77" t="n">
        <v>0</v>
      </c>
      <c r="BE9" s="77" t="n">
        <v>0</v>
      </c>
      <c r="BF9" s="77" t="str">
        <f aca="false">AQ9</f>
        <v>no data</v>
      </c>
      <c r="BG9" s="78" t="n">
        <v>0</v>
      </c>
      <c r="BH9" s="79" t="n">
        <v>0</v>
      </c>
      <c r="BI9" s="80" t="n">
        <v>0</v>
      </c>
      <c r="BJ9" s="81" t="n">
        <v>0</v>
      </c>
      <c r="BK9" s="82" t="n">
        <v>0</v>
      </c>
      <c r="BL9" s="81" t="n">
        <v>0</v>
      </c>
      <c r="BM9" s="81" t="n">
        <v>0</v>
      </c>
      <c r="BN9" s="82" t="n">
        <v>1003</v>
      </c>
      <c r="BO9" s="81" t="n">
        <v>50.08</v>
      </c>
      <c r="BP9" s="99" t="n">
        <v>0</v>
      </c>
      <c r="BQ9" s="81" t="n">
        <v>0</v>
      </c>
      <c r="BR9" s="81" t="n">
        <v>0</v>
      </c>
      <c r="BS9" s="84"/>
      <c r="BT9" s="97" t="n">
        <v>0</v>
      </c>
      <c r="BU9" s="97" t="n">
        <v>0</v>
      </c>
      <c r="BV9" s="98"/>
      <c r="BW9" s="77" t="n">
        <v>0</v>
      </c>
      <c r="BX9" s="78" t="n">
        <v>0</v>
      </c>
      <c r="BY9" s="78" t="n">
        <v>0</v>
      </c>
      <c r="CA9" s="78" t="n">
        <v>0</v>
      </c>
      <c r="CB9" s="78" t="n">
        <v>0</v>
      </c>
      <c r="CD9" s="78" t="n">
        <v>0</v>
      </c>
      <c r="CE9" s="78" t="n">
        <v>0</v>
      </c>
      <c r="CF9" s="90" t="n">
        <v>0</v>
      </c>
      <c r="CG9" s="78" t="n">
        <v>0</v>
      </c>
    </row>
    <row r="10" customFormat="false" ht="14.3" hidden="false" customHeight="false" outlineLevel="0" collapsed="false">
      <c r="A10" s="54"/>
      <c r="B10" s="55" t="n">
        <v>43498</v>
      </c>
      <c r="C10" s="56" t="n">
        <v>56.2</v>
      </c>
      <c r="D10" s="57" t="n">
        <v>0.709</v>
      </c>
      <c r="E10" s="58" t="n">
        <v>49.5</v>
      </c>
      <c r="F10" s="59" t="n">
        <v>72</v>
      </c>
      <c r="G10" s="59" t="n">
        <v>46</v>
      </c>
      <c r="H10" s="60" t="n">
        <v>0</v>
      </c>
      <c r="I10" s="60" t="n">
        <v>0</v>
      </c>
      <c r="J10" s="60" t="n">
        <v>0</v>
      </c>
      <c r="K10" s="60" t="n">
        <v>0</v>
      </c>
      <c r="L10" s="61" t="n">
        <v>0</v>
      </c>
      <c r="M10" s="61" t="n">
        <v>0</v>
      </c>
      <c r="N10" s="61" t="n">
        <v>0</v>
      </c>
      <c r="O10" s="61" t="n">
        <v>0</v>
      </c>
      <c r="P10" s="61" t="n">
        <v>0</v>
      </c>
      <c r="Q10" s="61" t="n">
        <v>0</v>
      </c>
      <c r="R10" s="61" t="n">
        <v>3720</v>
      </c>
      <c r="S10" s="62" t="n">
        <v>0</v>
      </c>
      <c r="T10" s="62" t="n">
        <v>0</v>
      </c>
      <c r="U10" s="63" t="n">
        <v>0</v>
      </c>
      <c r="V10" s="63" t="n">
        <v>0</v>
      </c>
      <c r="W10" s="60" t="n">
        <v>44</v>
      </c>
      <c r="X10" s="60" t="n">
        <v>0</v>
      </c>
      <c r="Y10" s="60" t="n">
        <v>48</v>
      </c>
      <c r="Z10" s="60" t="n">
        <v>0</v>
      </c>
      <c r="AA10" s="60" t="n">
        <v>60</v>
      </c>
      <c r="AB10" s="59" t="n">
        <v>0</v>
      </c>
      <c r="AC10" s="64" t="n">
        <v>5</v>
      </c>
      <c r="AD10" s="65" t="n">
        <f aca="false">U10-T10</f>
        <v>0</v>
      </c>
      <c r="AE10" s="59" t="n">
        <v>0</v>
      </c>
      <c r="AF10" s="66" t="n">
        <v>0</v>
      </c>
      <c r="AG10" s="67" t="n">
        <f aca="false">IF(R10&gt;0,R10/24,"no data")</f>
        <v>155</v>
      </c>
      <c r="AH10" s="66" t="n">
        <v>0</v>
      </c>
      <c r="AI10" s="68" t="n">
        <f aca="false">(1440-((W10*X10)+(Y10*Z10)+(AA10*AB10))/(W10+Y10+AA10))/1440</f>
        <v>1</v>
      </c>
      <c r="AJ10" s="69" t="n">
        <v>0</v>
      </c>
      <c r="AK10" s="91" t="n">
        <v>0</v>
      </c>
      <c r="AL10" s="96" t="n">
        <v>0</v>
      </c>
      <c r="AM10" s="58" t="n">
        <f aca="false">AK10*AL10</f>
        <v>0</v>
      </c>
      <c r="AN10" s="91" t="n">
        <v>0</v>
      </c>
      <c r="AO10" s="93" t="n">
        <v>0</v>
      </c>
      <c r="AP10" s="73" t="n">
        <f aca="false">AN10*AO10</f>
        <v>0</v>
      </c>
      <c r="AQ10" s="94" t="str">
        <f aca="false">IF(U10&gt;0,((((AK10*AL10)+(AN10*AO10))/(U10*1000))*1000000),"no data")</f>
        <v>no data</v>
      </c>
      <c r="AR10" s="75" t="n">
        <f aca="false">S10/24</f>
        <v>0</v>
      </c>
      <c r="AS10" s="34"/>
      <c r="AT10" s="59" t="n">
        <v>0</v>
      </c>
      <c r="AU10" s="76" t="n">
        <v>0</v>
      </c>
      <c r="AV10" s="76" t="n">
        <v>0</v>
      </c>
      <c r="AW10" s="59" t="n">
        <v>0</v>
      </c>
      <c r="AX10" s="76" t="n">
        <v>0</v>
      </c>
      <c r="AY10" s="59" t="n">
        <v>0</v>
      </c>
      <c r="AZ10" s="59" t="n">
        <v>5</v>
      </c>
      <c r="BB10" s="77" t="n">
        <v>0</v>
      </c>
      <c r="BC10" s="77" t="n">
        <v>0</v>
      </c>
      <c r="BD10" s="77" t="n">
        <v>0</v>
      </c>
      <c r="BE10" s="77" t="n">
        <v>0</v>
      </c>
      <c r="BF10" s="77" t="str">
        <f aca="false">AQ10</f>
        <v>no data</v>
      </c>
      <c r="BG10" s="78" t="n">
        <v>0</v>
      </c>
      <c r="BH10" s="79" t="n">
        <v>0</v>
      </c>
      <c r="BI10" s="80" t="n">
        <v>0</v>
      </c>
      <c r="BJ10" s="81" t="n">
        <v>0</v>
      </c>
      <c r="BK10" s="82" t="n">
        <v>0</v>
      </c>
      <c r="BL10" s="82" t="n">
        <v>0</v>
      </c>
      <c r="BM10" s="82" t="n">
        <v>0</v>
      </c>
      <c r="BN10" s="82" t="n">
        <v>1003</v>
      </c>
      <c r="BO10" s="81" t="n">
        <v>50.1</v>
      </c>
      <c r="BP10" s="83" t="n">
        <v>0</v>
      </c>
      <c r="BQ10" s="78" t="n">
        <v>0</v>
      </c>
      <c r="BR10" s="78" t="n">
        <v>0</v>
      </c>
      <c r="BS10" s="84"/>
      <c r="BT10" s="97" t="n">
        <v>0</v>
      </c>
      <c r="BU10" s="97" t="n">
        <v>0</v>
      </c>
      <c r="BV10" s="98"/>
      <c r="BW10" s="77" t="n">
        <v>0</v>
      </c>
      <c r="BX10" s="100" t="n">
        <v>0</v>
      </c>
      <c r="BY10" s="78" t="n">
        <v>0</v>
      </c>
      <c r="CA10" s="78" t="n">
        <v>0</v>
      </c>
      <c r="CB10" s="78" t="n">
        <v>0</v>
      </c>
      <c r="CD10" s="78" t="n">
        <v>0</v>
      </c>
      <c r="CE10" s="78" t="n">
        <v>0</v>
      </c>
      <c r="CF10" s="90" t="n">
        <v>0</v>
      </c>
      <c r="CG10" s="78" t="n">
        <v>0</v>
      </c>
    </row>
    <row r="11" customFormat="false" ht="14.3" hidden="false" customHeight="false" outlineLevel="0" collapsed="false">
      <c r="A11" s="54"/>
      <c r="B11" s="55" t="n">
        <v>43499</v>
      </c>
      <c r="C11" s="56" t="n">
        <v>58.4</v>
      </c>
      <c r="D11" s="57" t="n">
        <v>0.659</v>
      </c>
      <c r="E11" s="58" t="n">
        <v>49.9</v>
      </c>
      <c r="F11" s="59" t="n">
        <v>76</v>
      </c>
      <c r="G11" s="59" t="n">
        <v>49</v>
      </c>
      <c r="H11" s="60" t="n">
        <v>0</v>
      </c>
      <c r="I11" s="60" t="n">
        <v>0</v>
      </c>
      <c r="J11" s="60" t="n">
        <v>0</v>
      </c>
      <c r="K11" s="60" t="n">
        <v>0</v>
      </c>
      <c r="L11" s="61" t="n">
        <v>0</v>
      </c>
      <c r="M11" s="61" t="n">
        <v>0</v>
      </c>
      <c r="N11" s="61" t="n">
        <v>0</v>
      </c>
      <c r="O11" s="61" t="n">
        <v>0</v>
      </c>
      <c r="P11" s="61" t="n">
        <v>0</v>
      </c>
      <c r="Q11" s="61" t="n">
        <v>0</v>
      </c>
      <c r="R11" s="61" t="n">
        <v>3715</v>
      </c>
      <c r="S11" s="62" t="n">
        <v>0</v>
      </c>
      <c r="T11" s="62" t="n">
        <v>0</v>
      </c>
      <c r="U11" s="63" t="n">
        <v>0</v>
      </c>
      <c r="V11" s="63" t="n">
        <v>0</v>
      </c>
      <c r="W11" s="60" t="n">
        <v>44</v>
      </c>
      <c r="X11" s="60" t="n">
        <v>0</v>
      </c>
      <c r="Y11" s="60" t="n">
        <v>48</v>
      </c>
      <c r="Z11" s="60" t="n">
        <v>0</v>
      </c>
      <c r="AA11" s="60" t="n">
        <v>60</v>
      </c>
      <c r="AB11" s="59" t="n">
        <v>0</v>
      </c>
      <c r="AC11" s="64" t="n">
        <v>5</v>
      </c>
      <c r="AD11" s="65" t="n">
        <f aca="false">U11-T11</f>
        <v>0</v>
      </c>
      <c r="AE11" s="59" t="n">
        <v>0</v>
      </c>
      <c r="AF11" s="66" t="n">
        <v>0</v>
      </c>
      <c r="AG11" s="67" t="n">
        <f aca="false">IF(R11&gt;0,R11/24,"no data")</f>
        <v>154.791666666667</v>
      </c>
      <c r="AH11" s="66" t="n">
        <v>0</v>
      </c>
      <c r="AI11" s="68" t="n">
        <f aca="false">(1440-((W11*X11)+(Y11*Z11)+(AA11*AB11))/(W11+Y11+AA11))/1440</f>
        <v>1</v>
      </c>
      <c r="AJ11" s="69" t="n">
        <v>0</v>
      </c>
      <c r="AK11" s="91" t="n">
        <v>0</v>
      </c>
      <c r="AL11" s="96" t="n">
        <v>0</v>
      </c>
      <c r="AM11" s="58" t="n">
        <f aca="false">AK11*AL11</f>
        <v>0</v>
      </c>
      <c r="AN11" s="91" t="n">
        <v>0</v>
      </c>
      <c r="AO11" s="93" t="n">
        <v>0</v>
      </c>
      <c r="AP11" s="73" t="n">
        <f aca="false">AN11*AO11</f>
        <v>0</v>
      </c>
      <c r="AQ11" s="94" t="str">
        <f aca="false">IF(U11&gt;0,((((AK11*AL11)+(AN11*AO11))/(U11*1000))*1000000),"no data")</f>
        <v>no data</v>
      </c>
      <c r="AR11" s="75" t="n">
        <f aca="false">S11/24</f>
        <v>0</v>
      </c>
      <c r="AS11" s="34"/>
      <c r="AT11" s="59" t="n">
        <v>0</v>
      </c>
      <c r="AU11" s="76" t="n">
        <v>0</v>
      </c>
      <c r="AV11" s="76" t="n">
        <v>0</v>
      </c>
      <c r="AW11" s="59" t="n">
        <v>0</v>
      </c>
      <c r="AX11" s="76" t="n">
        <v>0</v>
      </c>
      <c r="AY11" s="59" t="n">
        <v>0</v>
      </c>
      <c r="AZ11" s="59" t="n">
        <v>5</v>
      </c>
      <c r="BB11" s="77" t="n">
        <v>0</v>
      </c>
      <c r="BC11" s="77" t="n">
        <v>0</v>
      </c>
      <c r="BD11" s="77" t="n">
        <v>0</v>
      </c>
      <c r="BE11" s="77" t="n">
        <v>0</v>
      </c>
      <c r="BF11" s="77" t="str">
        <f aca="false">AQ11</f>
        <v>no data</v>
      </c>
      <c r="BG11" s="78" t="n">
        <v>0</v>
      </c>
      <c r="BH11" s="79" t="n">
        <v>0</v>
      </c>
      <c r="BI11" s="80" t="n">
        <v>0</v>
      </c>
      <c r="BJ11" s="81" t="n">
        <v>0</v>
      </c>
      <c r="BK11" s="82" t="n">
        <v>0</v>
      </c>
      <c r="BL11" s="82" t="n">
        <v>0</v>
      </c>
      <c r="BM11" s="82" t="n">
        <v>0</v>
      </c>
      <c r="BN11" s="82" t="n">
        <v>1004</v>
      </c>
      <c r="BO11" s="81" t="n">
        <v>50</v>
      </c>
      <c r="BP11" s="83" t="n">
        <v>0</v>
      </c>
      <c r="BQ11" s="78" t="n">
        <v>0</v>
      </c>
      <c r="BR11" s="78" t="n">
        <v>0</v>
      </c>
      <c r="BS11" s="84"/>
      <c r="BT11" s="97" t="n">
        <v>0</v>
      </c>
      <c r="BU11" s="97" t="n">
        <v>0</v>
      </c>
      <c r="BV11" s="98"/>
      <c r="BW11" s="77" t="n">
        <v>0</v>
      </c>
      <c r="BX11" s="100" t="n">
        <v>0</v>
      </c>
      <c r="BY11" s="78" t="n">
        <v>0</v>
      </c>
      <c r="CA11" s="78" t="n">
        <v>0</v>
      </c>
      <c r="CB11" s="78" t="n">
        <v>0</v>
      </c>
      <c r="CD11" s="78" t="n">
        <v>0</v>
      </c>
      <c r="CE11" s="78" t="n">
        <v>0</v>
      </c>
      <c r="CF11" s="90" t="n">
        <v>0</v>
      </c>
      <c r="CG11" s="78" t="n">
        <v>0</v>
      </c>
    </row>
    <row r="12" customFormat="false" ht="14.3" hidden="false" customHeight="false" outlineLevel="0" collapsed="false">
      <c r="A12" s="54"/>
      <c r="B12" s="55" t="n">
        <v>43500</v>
      </c>
      <c r="C12" s="56" t="n">
        <v>60.1</v>
      </c>
      <c r="D12" s="57" t="n">
        <v>0.667</v>
      </c>
      <c r="E12" s="58" t="n">
        <v>51</v>
      </c>
      <c r="F12" s="59" t="n">
        <v>73.9</v>
      </c>
      <c r="G12" s="59" t="n">
        <v>48.8</v>
      </c>
      <c r="H12" s="60" t="n">
        <v>0</v>
      </c>
      <c r="I12" s="60" t="n">
        <v>0</v>
      </c>
      <c r="J12" s="60" t="n">
        <v>0</v>
      </c>
      <c r="K12" s="60" t="n">
        <v>0</v>
      </c>
      <c r="L12" s="61" t="n">
        <v>0</v>
      </c>
      <c r="M12" s="61" t="n">
        <v>0</v>
      </c>
      <c r="N12" s="61" t="n">
        <v>0</v>
      </c>
      <c r="O12" s="61" t="n">
        <v>0</v>
      </c>
      <c r="P12" s="61" t="n">
        <v>0</v>
      </c>
      <c r="Q12" s="61" t="n">
        <v>0</v>
      </c>
      <c r="R12" s="61" t="n">
        <v>3714</v>
      </c>
      <c r="S12" s="62" t="n">
        <v>0</v>
      </c>
      <c r="T12" s="62" t="n">
        <v>0</v>
      </c>
      <c r="U12" s="63" t="n">
        <v>0</v>
      </c>
      <c r="V12" s="63" t="n">
        <v>0</v>
      </c>
      <c r="W12" s="60" t="n">
        <v>44</v>
      </c>
      <c r="X12" s="60" t="n">
        <v>0</v>
      </c>
      <c r="Y12" s="60" t="n">
        <v>48</v>
      </c>
      <c r="Z12" s="60" t="n">
        <v>0</v>
      </c>
      <c r="AA12" s="60" t="n">
        <v>60</v>
      </c>
      <c r="AB12" s="59" t="n">
        <v>0</v>
      </c>
      <c r="AC12" s="64" t="n">
        <v>6</v>
      </c>
      <c r="AD12" s="65" t="n">
        <f aca="false">U12-T12</f>
        <v>0</v>
      </c>
      <c r="AE12" s="59" t="n">
        <v>0</v>
      </c>
      <c r="AF12" s="66" t="n">
        <v>0</v>
      </c>
      <c r="AG12" s="67" t="n">
        <f aca="false">IF(R12&gt;0,R12/24,"no data")</f>
        <v>154.75</v>
      </c>
      <c r="AH12" s="66" t="n">
        <v>0</v>
      </c>
      <c r="AI12" s="68" t="n">
        <f aca="false">(1440-((W12*X12)+(Y12*Z12)+(AA12*AB12))/(W12+Y12+AA12))/1440</f>
        <v>1</v>
      </c>
      <c r="AJ12" s="69" t="n">
        <v>0</v>
      </c>
      <c r="AK12" s="91" t="n">
        <v>0</v>
      </c>
      <c r="AL12" s="96" t="n">
        <v>0</v>
      </c>
      <c r="AM12" s="58" t="n">
        <f aca="false">AK12*AL12</f>
        <v>0</v>
      </c>
      <c r="AN12" s="91" t="n">
        <v>0</v>
      </c>
      <c r="AO12" s="93" t="n">
        <v>0</v>
      </c>
      <c r="AP12" s="73" t="n">
        <f aca="false">AN12*AO12</f>
        <v>0</v>
      </c>
      <c r="AQ12" s="94" t="str">
        <f aca="false">IF(U12&gt;0,((((AK12*AL12)+(AN12*AO12))/(U12*1000))*1000000),"no data")</f>
        <v>no data</v>
      </c>
      <c r="AR12" s="75" t="n">
        <f aca="false">S12/24</f>
        <v>0</v>
      </c>
      <c r="AS12" s="34"/>
      <c r="AT12" s="59" t="n">
        <v>0</v>
      </c>
      <c r="AU12" s="76" t="n">
        <v>0</v>
      </c>
      <c r="AV12" s="76" t="n">
        <v>0</v>
      </c>
      <c r="AW12" s="59" t="n">
        <v>0</v>
      </c>
      <c r="AX12" s="76" t="n">
        <v>0</v>
      </c>
      <c r="AY12" s="59" t="n">
        <v>0</v>
      </c>
      <c r="AZ12" s="59" t="n">
        <v>6</v>
      </c>
      <c r="BB12" s="77" t="n">
        <v>0</v>
      </c>
      <c r="BC12" s="77" t="n">
        <v>0</v>
      </c>
      <c r="BD12" s="77" t="n">
        <v>0</v>
      </c>
      <c r="BE12" s="77" t="n">
        <v>0</v>
      </c>
      <c r="BF12" s="77" t="str">
        <f aca="false">AQ12</f>
        <v>no data</v>
      </c>
      <c r="BG12" s="78" t="n">
        <v>0</v>
      </c>
      <c r="BH12" s="79" t="n">
        <v>0</v>
      </c>
      <c r="BI12" s="80" t="n">
        <v>0</v>
      </c>
      <c r="BJ12" s="81" t="n">
        <v>0</v>
      </c>
      <c r="BK12" s="82" t="n">
        <v>0</v>
      </c>
      <c r="BL12" s="82" t="n">
        <v>0</v>
      </c>
      <c r="BM12" s="82" t="n">
        <v>0</v>
      </c>
      <c r="BN12" s="82" t="n">
        <v>1003.7</v>
      </c>
      <c r="BO12" s="81" t="n">
        <v>50</v>
      </c>
      <c r="BP12" s="83" t="n">
        <v>0</v>
      </c>
      <c r="BQ12" s="78" t="n">
        <v>0</v>
      </c>
      <c r="BR12" s="78" t="n">
        <v>0</v>
      </c>
      <c r="BS12" s="84"/>
      <c r="BT12" s="97" t="n">
        <v>0</v>
      </c>
      <c r="BU12" s="97" t="n">
        <v>0</v>
      </c>
      <c r="BV12" s="98"/>
      <c r="BW12" s="77" t="n">
        <v>0</v>
      </c>
      <c r="BX12" s="100" t="n">
        <v>0</v>
      </c>
      <c r="BY12" s="78" t="n">
        <v>0</v>
      </c>
      <c r="CA12" s="78" t="n">
        <v>0</v>
      </c>
      <c r="CB12" s="78" t="n">
        <v>0</v>
      </c>
      <c r="CD12" s="78" t="n">
        <v>0</v>
      </c>
      <c r="CE12" s="78" t="n">
        <v>0</v>
      </c>
      <c r="CF12" s="90" t="n">
        <v>0</v>
      </c>
      <c r="CG12" s="78" t="n">
        <v>0</v>
      </c>
    </row>
    <row r="13" customFormat="false" ht="14.95" hidden="false" customHeight="true" outlineLevel="0" collapsed="false">
      <c r="A13" s="54" t="s">
        <v>90</v>
      </c>
      <c r="B13" s="55" t="n">
        <v>43501</v>
      </c>
      <c r="C13" s="103" t="n">
        <v>62.87</v>
      </c>
      <c r="D13" s="104" t="n">
        <v>0.646</v>
      </c>
      <c r="E13" s="105" t="n">
        <v>53.27</v>
      </c>
      <c r="F13" s="106" t="n">
        <v>75</v>
      </c>
      <c r="G13" s="106" t="n">
        <v>53.91</v>
      </c>
      <c r="H13" s="107" t="n">
        <v>0</v>
      </c>
      <c r="I13" s="107" t="n">
        <v>0</v>
      </c>
      <c r="J13" s="107" t="n">
        <v>0</v>
      </c>
      <c r="K13" s="107" t="n">
        <v>0</v>
      </c>
      <c r="L13" s="108" t="n">
        <v>0</v>
      </c>
      <c r="M13" s="108" t="n">
        <v>0</v>
      </c>
      <c r="N13" s="108" t="n">
        <v>0</v>
      </c>
      <c r="O13" s="108" t="n">
        <v>0</v>
      </c>
      <c r="P13" s="108" t="n">
        <v>0</v>
      </c>
      <c r="Q13" s="108" t="n">
        <v>0</v>
      </c>
      <c r="R13" s="109" t="n">
        <v>3712</v>
      </c>
      <c r="S13" s="110" t="n">
        <v>0</v>
      </c>
      <c r="T13" s="110" t="n">
        <v>0</v>
      </c>
      <c r="U13" s="111" t="n">
        <v>0</v>
      </c>
      <c r="V13" s="111" t="n">
        <v>0</v>
      </c>
      <c r="W13" s="106" t="n">
        <v>44</v>
      </c>
      <c r="X13" s="106" t="n">
        <v>0</v>
      </c>
      <c r="Y13" s="106" t="n">
        <v>48</v>
      </c>
      <c r="Z13" s="106" t="n">
        <v>0</v>
      </c>
      <c r="AA13" s="106" t="n">
        <v>60</v>
      </c>
      <c r="AB13" s="106" t="n">
        <v>0</v>
      </c>
      <c r="AC13" s="112" t="n">
        <v>5</v>
      </c>
      <c r="AD13" s="113" t="n">
        <f aca="false">U13-T13</f>
        <v>0</v>
      </c>
      <c r="AE13" s="106" t="n">
        <v>0</v>
      </c>
      <c r="AF13" s="114" t="n">
        <v>0</v>
      </c>
      <c r="AG13" s="115" t="n">
        <f aca="false">IF(R13&gt;0,R13/24,"no data")</f>
        <v>154.666666666667</v>
      </c>
      <c r="AH13" s="114" t="n">
        <v>0</v>
      </c>
      <c r="AI13" s="116" t="n">
        <f aca="false">(1440-((W13*X13)+(Y13*Z13)+(AA13*AB13))/(W13+Y13+AA13))/1440</f>
        <v>1</v>
      </c>
      <c r="AJ13" s="117" t="n">
        <v>0</v>
      </c>
      <c r="AK13" s="118" t="n">
        <v>0</v>
      </c>
      <c r="AL13" s="119" t="n">
        <v>0</v>
      </c>
      <c r="AM13" s="105" t="n">
        <f aca="false">AK13*AL13</f>
        <v>0</v>
      </c>
      <c r="AN13" s="118" t="n">
        <v>0</v>
      </c>
      <c r="AO13" s="120" t="n">
        <v>0</v>
      </c>
      <c r="AP13" s="121" t="n">
        <f aca="false">AN13*AO13</f>
        <v>0</v>
      </c>
      <c r="AQ13" s="122" t="str">
        <f aca="false">IF(U13&gt;0,((((AK13*AL13)+(AN13*AO13))/(U13*1000))*1000000),"no data")</f>
        <v>no data</v>
      </c>
      <c r="AR13" s="123" t="n">
        <f aca="false">S13/24</f>
        <v>0</v>
      </c>
      <c r="AS13" s="34"/>
      <c r="AT13" s="124" t="n">
        <v>0</v>
      </c>
      <c r="AU13" s="106" t="n">
        <v>0</v>
      </c>
      <c r="AV13" s="125" t="n">
        <v>0</v>
      </c>
      <c r="AW13" s="125" t="n">
        <v>0</v>
      </c>
      <c r="AX13" s="106" t="n">
        <v>0</v>
      </c>
      <c r="AY13" s="125" t="n">
        <v>0</v>
      </c>
      <c r="AZ13" s="106" t="n">
        <v>5</v>
      </c>
      <c r="BB13" s="106" t="n">
        <v>0</v>
      </c>
      <c r="BC13" s="106" t="n">
        <v>0</v>
      </c>
      <c r="BD13" s="106" t="n">
        <v>0</v>
      </c>
      <c r="BE13" s="126" t="n">
        <v>0</v>
      </c>
      <c r="BF13" s="127" t="str">
        <f aca="false">AQ13</f>
        <v>no data</v>
      </c>
      <c r="BG13" s="128" t="n">
        <v>0</v>
      </c>
      <c r="BH13" s="129" t="n">
        <v>0</v>
      </c>
      <c r="BI13" s="130" t="n">
        <v>0</v>
      </c>
      <c r="BJ13" s="128" t="n">
        <v>0</v>
      </c>
      <c r="BK13" s="126" t="n">
        <v>0</v>
      </c>
      <c r="BL13" s="126" t="n">
        <v>0</v>
      </c>
      <c r="BM13" s="126" t="n">
        <v>0</v>
      </c>
      <c r="BN13" s="126" t="n">
        <v>1000.8</v>
      </c>
      <c r="BO13" s="128" t="n">
        <v>50</v>
      </c>
      <c r="BP13" s="131" t="n">
        <v>0</v>
      </c>
      <c r="BQ13" s="128" t="n">
        <v>0</v>
      </c>
      <c r="BR13" s="128" t="n">
        <v>0</v>
      </c>
      <c r="BS13" s="84"/>
      <c r="BT13" s="126" t="n">
        <v>0</v>
      </c>
      <c r="BU13" s="126" t="n">
        <v>0</v>
      </c>
      <c r="BV13" s="98"/>
      <c r="BW13" s="126" t="n">
        <v>0</v>
      </c>
      <c r="BX13" s="128" t="n">
        <v>0</v>
      </c>
      <c r="BY13" s="128" t="n">
        <v>0</v>
      </c>
      <c r="CA13" s="128" t="n">
        <v>0</v>
      </c>
      <c r="CB13" s="128" t="n">
        <v>0</v>
      </c>
      <c r="CD13" s="128" t="n">
        <v>0</v>
      </c>
      <c r="CE13" s="128" t="n">
        <v>0</v>
      </c>
      <c r="CF13" s="128" t="n">
        <v>0</v>
      </c>
      <c r="CG13" s="128" t="n">
        <v>0</v>
      </c>
    </row>
    <row r="14" customFormat="false" ht="14.3" hidden="false" customHeight="false" outlineLevel="0" collapsed="false">
      <c r="A14" s="54"/>
      <c r="B14" s="55" t="n">
        <v>43502</v>
      </c>
      <c r="C14" s="103" t="n">
        <v>58.1</v>
      </c>
      <c r="D14" s="132" t="n">
        <v>0.666</v>
      </c>
      <c r="E14" s="105" t="n">
        <v>50.1</v>
      </c>
      <c r="F14" s="106" t="n">
        <v>67</v>
      </c>
      <c r="G14" s="106" t="n">
        <v>53</v>
      </c>
      <c r="H14" s="107" t="n">
        <v>0</v>
      </c>
      <c r="I14" s="107" t="n">
        <v>0</v>
      </c>
      <c r="J14" s="107" t="n">
        <v>0</v>
      </c>
      <c r="K14" s="107" t="n">
        <v>0</v>
      </c>
      <c r="L14" s="108" t="n">
        <v>0</v>
      </c>
      <c r="M14" s="108" t="n">
        <v>0</v>
      </c>
      <c r="N14" s="108" t="n">
        <v>0</v>
      </c>
      <c r="O14" s="108" t="n">
        <v>0</v>
      </c>
      <c r="P14" s="108" t="n">
        <v>0</v>
      </c>
      <c r="Q14" s="108" t="n">
        <v>0</v>
      </c>
      <c r="R14" s="109" t="n">
        <v>3720</v>
      </c>
      <c r="S14" s="110" t="n">
        <v>0</v>
      </c>
      <c r="T14" s="110" t="n">
        <v>0</v>
      </c>
      <c r="U14" s="111" t="n">
        <v>0</v>
      </c>
      <c r="V14" s="111" t="n">
        <v>0</v>
      </c>
      <c r="W14" s="106" t="n">
        <v>44</v>
      </c>
      <c r="X14" s="106" t="n">
        <v>0</v>
      </c>
      <c r="Y14" s="106" t="n">
        <v>48</v>
      </c>
      <c r="Z14" s="106" t="n">
        <v>0</v>
      </c>
      <c r="AA14" s="106" t="n">
        <v>60</v>
      </c>
      <c r="AB14" s="106" t="n">
        <v>0</v>
      </c>
      <c r="AC14" s="112" t="n">
        <v>6</v>
      </c>
      <c r="AD14" s="113" t="n">
        <f aca="false">U14-T14</f>
        <v>0</v>
      </c>
      <c r="AE14" s="106" t="n">
        <v>0</v>
      </c>
      <c r="AF14" s="114" t="n">
        <v>0</v>
      </c>
      <c r="AG14" s="115" t="n">
        <f aca="false">IF(R14&gt;0,R14/24,"no data")</f>
        <v>155</v>
      </c>
      <c r="AH14" s="114" t="n">
        <v>0</v>
      </c>
      <c r="AI14" s="116" t="n">
        <f aca="false">(1440-((W14*X14)+(Y14*Z14)+(AA14*AB14))/(W14+Y14+AA14))/1440</f>
        <v>1</v>
      </c>
      <c r="AJ14" s="117" t="n">
        <v>0</v>
      </c>
      <c r="AK14" s="118" t="n">
        <v>0</v>
      </c>
      <c r="AL14" s="119" t="n">
        <v>0</v>
      </c>
      <c r="AM14" s="105" t="n">
        <f aca="false">AK14*AL14</f>
        <v>0</v>
      </c>
      <c r="AN14" s="118" t="n">
        <v>0</v>
      </c>
      <c r="AO14" s="120" t="n">
        <v>0</v>
      </c>
      <c r="AP14" s="121" t="n">
        <f aca="false">AN14*AO14</f>
        <v>0</v>
      </c>
      <c r="AQ14" s="122" t="str">
        <f aca="false">IF(U14&gt;0,((((AK14*AL14)+(AN14*AO14))/(U14*1000))*1000000),"no data")</f>
        <v>no data</v>
      </c>
      <c r="AR14" s="123" t="n">
        <f aca="false">S14/24</f>
        <v>0</v>
      </c>
      <c r="AS14" s="34"/>
      <c r="AT14" s="124" t="n">
        <v>0</v>
      </c>
      <c r="AU14" s="106" t="n">
        <v>0</v>
      </c>
      <c r="AV14" s="125" t="n">
        <v>0</v>
      </c>
      <c r="AW14" s="125" t="n">
        <v>0</v>
      </c>
      <c r="AX14" s="106" t="n">
        <v>0</v>
      </c>
      <c r="AY14" s="125" t="n">
        <v>0</v>
      </c>
      <c r="AZ14" s="106" t="n">
        <v>6</v>
      </c>
      <c r="BB14" s="106" t="n">
        <v>0</v>
      </c>
      <c r="BC14" s="106" t="n">
        <v>0</v>
      </c>
      <c r="BD14" s="106" t="n">
        <v>0</v>
      </c>
      <c r="BE14" s="126" t="n">
        <v>0</v>
      </c>
      <c r="BF14" s="127" t="str">
        <f aca="false">AQ14</f>
        <v>no data</v>
      </c>
      <c r="BG14" s="128" t="n">
        <v>0</v>
      </c>
      <c r="BH14" s="129" t="n">
        <v>0</v>
      </c>
      <c r="BI14" s="130" t="n">
        <v>0</v>
      </c>
      <c r="BJ14" s="128" t="n">
        <v>0</v>
      </c>
      <c r="BK14" s="126" t="n">
        <v>0</v>
      </c>
      <c r="BL14" s="126" t="n">
        <v>0</v>
      </c>
      <c r="BM14" s="126" t="n">
        <v>0</v>
      </c>
      <c r="BN14" s="126" t="n">
        <v>996.1</v>
      </c>
      <c r="BO14" s="126" t="n">
        <v>50</v>
      </c>
      <c r="BP14" s="131" t="n">
        <v>0</v>
      </c>
      <c r="BQ14" s="128" t="n">
        <v>0</v>
      </c>
      <c r="BR14" s="128" t="n">
        <v>0</v>
      </c>
      <c r="BS14" s="84"/>
      <c r="BT14" s="126" t="n">
        <v>0</v>
      </c>
      <c r="BU14" s="126" t="n">
        <v>0</v>
      </c>
      <c r="BV14" s="98"/>
      <c r="BW14" s="126" t="n">
        <v>0</v>
      </c>
      <c r="BX14" s="128" t="n">
        <v>0</v>
      </c>
      <c r="BY14" s="128" t="n">
        <v>0</v>
      </c>
      <c r="CA14" s="128" t="n">
        <v>0</v>
      </c>
      <c r="CB14" s="128" t="n">
        <v>0</v>
      </c>
      <c r="CD14" s="128" t="n">
        <v>0</v>
      </c>
      <c r="CE14" s="128" t="n">
        <v>0</v>
      </c>
      <c r="CF14" s="128" t="n">
        <v>0</v>
      </c>
      <c r="CG14" s="128" t="n">
        <v>0</v>
      </c>
    </row>
    <row r="15" customFormat="false" ht="14.3" hidden="false" customHeight="false" outlineLevel="0" collapsed="false">
      <c r="A15" s="54"/>
      <c r="B15" s="55" t="n">
        <v>43503</v>
      </c>
      <c r="C15" s="103" t="n">
        <v>54.1</v>
      </c>
      <c r="D15" s="132" t="n">
        <v>0.755</v>
      </c>
      <c r="E15" s="105" t="n">
        <v>48.8</v>
      </c>
      <c r="F15" s="106" t="n">
        <v>65</v>
      </c>
      <c r="G15" s="106" t="n">
        <v>49</v>
      </c>
      <c r="H15" s="107" t="n">
        <v>0</v>
      </c>
      <c r="I15" s="107" t="n">
        <v>0</v>
      </c>
      <c r="J15" s="107" t="n">
        <v>0</v>
      </c>
      <c r="K15" s="107" t="n">
        <v>0</v>
      </c>
      <c r="L15" s="108" t="n">
        <v>0</v>
      </c>
      <c r="M15" s="108" t="n">
        <v>0</v>
      </c>
      <c r="N15" s="108" t="n">
        <v>0</v>
      </c>
      <c r="O15" s="108" t="n">
        <v>0</v>
      </c>
      <c r="P15" s="108" t="n">
        <v>0</v>
      </c>
      <c r="Q15" s="108" t="n">
        <v>0</v>
      </c>
      <c r="R15" s="109" t="n">
        <v>3720</v>
      </c>
      <c r="S15" s="110" t="n">
        <v>0</v>
      </c>
      <c r="T15" s="110" t="n">
        <v>0</v>
      </c>
      <c r="U15" s="111" t="n">
        <v>0</v>
      </c>
      <c r="V15" s="111" t="n">
        <v>0</v>
      </c>
      <c r="W15" s="106" t="n">
        <v>44</v>
      </c>
      <c r="X15" s="106" t="n">
        <v>0</v>
      </c>
      <c r="Y15" s="106" t="n">
        <v>48</v>
      </c>
      <c r="Z15" s="106" t="n">
        <v>0</v>
      </c>
      <c r="AA15" s="106" t="n">
        <v>60</v>
      </c>
      <c r="AB15" s="106" t="n">
        <v>0</v>
      </c>
      <c r="AC15" s="112" t="n">
        <v>5</v>
      </c>
      <c r="AD15" s="113" t="n">
        <f aca="false">U15-T15</f>
        <v>0</v>
      </c>
      <c r="AE15" s="106" t="n">
        <v>0</v>
      </c>
      <c r="AF15" s="114" t="n">
        <v>0</v>
      </c>
      <c r="AG15" s="115" t="n">
        <f aca="false">IF(R15&gt;0,R15/24,"no data")</f>
        <v>155</v>
      </c>
      <c r="AH15" s="114" t="n">
        <v>0</v>
      </c>
      <c r="AI15" s="116" t="n">
        <f aca="false">(1440-((W15*X15)+(Y15*Z15)+(AA15*AB15))/(W15+Y15+AA15))/1440</f>
        <v>1</v>
      </c>
      <c r="AJ15" s="117" t="n">
        <v>0</v>
      </c>
      <c r="AK15" s="118" t="n">
        <v>0</v>
      </c>
      <c r="AL15" s="119" t="n">
        <v>0</v>
      </c>
      <c r="AM15" s="105" t="n">
        <f aca="false">AK15*AL15</f>
        <v>0</v>
      </c>
      <c r="AN15" s="118" t="n">
        <v>0</v>
      </c>
      <c r="AO15" s="120" t="n">
        <v>0</v>
      </c>
      <c r="AP15" s="121" t="n">
        <f aca="false">AN15*AO15</f>
        <v>0</v>
      </c>
      <c r="AQ15" s="122" t="str">
        <f aca="false">IF(U15&gt;0,((((AK15*AL15)+(AN15*AO15))/(U15*1000))*1000000),"no data")</f>
        <v>no data</v>
      </c>
      <c r="AR15" s="123" t="n">
        <f aca="false">S15/24</f>
        <v>0</v>
      </c>
      <c r="AS15" s="34"/>
      <c r="AT15" s="133" t="n">
        <v>0</v>
      </c>
      <c r="AU15" s="106" t="n">
        <v>0</v>
      </c>
      <c r="AV15" s="125" t="n">
        <v>0</v>
      </c>
      <c r="AW15" s="125" t="n">
        <v>0</v>
      </c>
      <c r="AX15" s="106" t="n">
        <v>0</v>
      </c>
      <c r="AY15" s="125" t="n">
        <v>0</v>
      </c>
      <c r="AZ15" s="106" t="n">
        <v>5</v>
      </c>
      <c r="BB15" s="106" t="n">
        <v>0</v>
      </c>
      <c r="BC15" s="106" t="n">
        <v>0</v>
      </c>
      <c r="BD15" s="106" t="n">
        <v>0</v>
      </c>
      <c r="BE15" s="126" t="n">
        <v>0</v>
      </c>
      <c r="BF15" s="127" t="str">
        <f aca="false">AQ15</f>
        <v>no data</v>
      </c>
      <c r="BG15" s="128" t="n">
        <v>0</v>
      </c>
      <c r="BH15" s="129" t="n">
        <v>0</v>
      </c>
      <c r="BI15" s="130" t="n">
        <v>0</v>
      </c>
      <c r="BJ15" s="128" t="n">
        <v>0</v>
      </c>
      <c r="BK15" s="126" t="n">
        <v>0</v>
      </c>
      <c r="BL15" s="126" t="n">
        <v>0</v>
      </c>
      <c r="BM15" s="126" t="n">
        <v>0</v>
      </c>
      <c r="BN15" s="126" t="n">
        <v>993.8</v>
      </c>
      <c r="BO15" s="126" t="n">
        <v>50</v>
      </c>
      <c r="BP15" s="131" t="n">
        <v>0</v>
      </c>
      <c r="BQ15" s="128" t="n">
        <v>0</v>
      </c>
      <c r="BR15" s="128" t="n">
        <v>0</v>
      </c>
      <c r="BS15" s="84"/>
      <c r="BT15" s="126" t="n">
        <v>0</v>
      </c>
      <c r="BU15" s="126" t="n">
        <v>0</v>
      </c>
      <c r="BV15" s="98"/>
      <c r="BW15" s="126" t="n">
        <v>0</v>
      </c>
      <c r="BX15" s="128" t="n">
        <v>0</v>
      </c>
      <c r="BY15" s="128" t="n">
        <v>0</v>
      </c>
      <c r="CA15" s="128" t="n">
        <v>0</v>
      </c>
      <c r="CB15" s="128" t="n">
        <v>0</v>
      </c>
      <c r="CD15" s="128" t="n">
        <v>0</v>
      </c>
      <c r="CE15" s="128" t="n">
        <v>0</v>
      </c>
      <c r="CF15" s="128" t="n">
        <v>0</v>
      </c>
      <c r="CG15" s="128" t="n">
        <v>0</v>
      </c>
    </row>
    <row r="16" customFormat="false" ht="14.3" hidden="false" customHeight="false" outlineLevel="0" collapsed="false">
      <c r="A16" s="54"/>
      <c r="B16" s="55" t="n">
        <v>43504</v>
      </c>
      <c r="C16" s="103" t="n">
        <v>52.8</v>
      </c>
      <c r="D16" s="132" t="n">
        <v>0.678</v>
      </c>
      <c r="E16" s="105" t="n">
        <v>45.7</v>
      </c>
      <c r="F16" s="134" t="n">
        <v>63</v>
      </c>
      <c r="G16" s="134" t="n">
        <v>43</v>
      </c>
      <c r="H16" s="107" t="n">
        <v>0</v>
      </c>
      <c r="I16" s="107" t="n">
        <v>0</v>
      </c>
      <c r="J16" s="107" t="n">
        <v>0</v>
      </c>
      <c r="K16" s="107" t="n">
        <v>0</v>
      </c>
      <c r="L16" s="108" t="n">
        <v>0</v>
      </c>
      <c r="M16" s="108" t="n">
        <v>0</v>
      </c>
      <c r="N16" s="108" t="n">
        <v>0</v>
      </c>
      <c r="O16" s="108" t="n">
        <v>0</v>
      </c>
      <c r="P16" s="108" t="n">
        <v>0</v>
      </c>
      <c r="Q16" s="108" t="n">
        <v>0</v>
      </c>
      <c r="R16" s="109" t="n">
        <v>3720</v>
      </c>
      <c r="S16" s="110" t="n">
        <v>0</v>
      </c>
      <c r="T16" s="110" t="n">
        <v>0</v>
      </c>
      <c r="U16" s="111" t="n">
        <v>0</v>
      </c>
      <c r="V16" s="111" t="n">
        <v>0</v>
      </c>
      <c r="W16" s="106" t="n">
        <v>44</v>
      </c>
      <c r="X16" s="134" t="n">
        <v>0</v>
      </c>
      <c r="Y16" s="134" t="n">
        <v>48</v>
      </c>
      <c r="Z16" s="134" t="n">
        <v>0</v>
      </c>
      <c r="AA16" s="134" t="n">
        <v>60</v>
      </c>
      <c r="AB16" s="134" t="n">
        <v>0</v>
      </c>
      <c r="AC16" s="112" t="n">
        <v>5</v>
      </c>
      <c r="AD16" s="113" t="n">
        <v>0</v>
      </c>
      <c r="AE16" s="106" t="n">
        <v>0</v>
      </c>
      <c r="AF16" s="114" t="n">
        <v>0</v>
      </c>
      <c r="AG16" s="115" t="n">
        <f aca="false">IF(R16&gt;0,R16/24,"no data")</f>
        <v>155</v>
      </c>
      <c r="AH16" s="114" t="n">
        <v>0</v>
      </c>
      <c r="AI16" s="116" t="n">
        <f aca="false">(1440-((W16*X16)+(Y16*Z16)+(AA16*AB16))/(W16+Y16+AA16))/1440</f>
        <v>1</v>
      </c>
      <c r="AJ16" s="117" t="n">
        <v>0</v>
      </c>
      <c r="AK16" s="118" t="n">
        <v>0</v>
      </c>
      <c r="AL16" s="119" t="n">
        <v>0</v>
      </c>
      <c r="AM16" s="105" t="n">
        <f aca="false">AK16*AL16</f>
        <v>0</v>
      </c>
      <c r="AN16" s="118" t="n">
        <v>0</v>
      </c>
      <c r="AO16" s="120" t="n">
        <v>0</v>
      </c>
      <c r="AP16" s="121" t="n">
        <f aca="false">AN16*AO16</f>
        <v>0</v>
      </c>
      <c r="AQ16" s="122" t="str">
        <f aca="false">IF(U16&gt;0,((((AK16*AL16)+(AN16*AO16))/(U16*1000))*1000000),"no data")</f>
        <v>no data</v>
      </c>
      <c r="AR16" s="123" t="n">
        <f aca="false">S16/24</f>
        <v>0</v>
      </c>
      <c r="AS16" s="34"/>
      <c r="AT16" s="106" t="n">
        <v>0</v>
      </c>
      <c r="AU16" s="125" t="n">
        <v>0</v>
      </c>
      <c r="AV16" s="125" t="n">
        <v>0</v>
      </c>
      <c r="AW16" s="106" t="n">
        <v>0</v>
      </c>
      <c r="AX16" s="125" t="n">
        <v>0</v>
      </c>
      <c r="AY16" s="106" t="n">
        <v>0</v>
      </c>
      <c r="AZ16" s="106" t="n">
        <v>5</v>
      </c>
      <c r="BB16" s="126" t="n">
        <v>0</v>
      </c>
      <c r="BC16" s="126" t="n">
        <v>0</v>
      </c>
      <c r="BD16" s="135" t="n">
        <v>0</v>
      </c>
      <c r="BE16" s="126" t="n">
        <v>0</v>
      </c>
      <c r="BF16" s="127" t="str">
        <f aca="false">AQ16</f>
        <v>no data</v>
      </c>
      <c r="BG16" s="128" t="n">
        <v>0</v>
      </c>
      <c r="BH16" s="129" t="n">
        <v>0</v>
      </c>
      <c r="BI16" s="130" t="n">
        <v>0</v>
      </c>
      <c r="BJ16" s="128" t="n">
        <v>0</v>
      </c>
      <c r="BK16" s="126" t="n">
        <v>0</v>
      </c>
      <c r="BL16" s="126" t="n">
        <v>0</v>
      </c>
      <c r="BM16" s="126" t="n">
        <v>0</v>
      </c>
      <c r="BN16" s="126" t="n">
        <v>1001.3</v>
      </c>
      <c r="BO16" s="126" t="n">
        <v>50</v>
      </c>
      <c r="BP16" s="131" t="n">
        <v>0</v>
      </c>
      <c r="BQ16" s="128" t="n">
        <v>0</v>
      </c>
      <c r="BR16" s="128" t="n">
        <v>0</v>
      </c>
      <c r="BS16" s="84"/>
      <c r="BT16" s="126" t="n">
        <v>0</v>
      </c>
      <c r="BU16" s="126" t="n">
        <v>0</v>
      </c>
      <c r="BV16" s="98"/>
      <c r="BW16" s="126" t="n">
        <v>0</v>
      </c>
      <c r="BX16" s="128" t="n">
        <v>0</v>
      </c>
      <c r="BY16" s="128" t="n">
        <v>0</v>
      </c>
      <c r="CA16" s="128" t="n">
        <v>0</v>
      </c>
      <c r="CB16" s="128" t="n">
        <v>0</v>
      </c>
      <c r="CD16" s="128" t="n">
        <v>0</v>
      </c>
      <c r="CE16" s="128" t="n">
        <v>0</v>
      </c>
      <c r="CF16" s="128" t="n">
        <v>0</v>
      </c>
      <c r="CG16" s="128" t="n">
        <v>0</v>
      </c>
    </row>
    <row r="17" customFormat="false" ht="14.3" hidden="false" customHeight="false" outlineLevel="0" collapsed="false">
      <c r="A17" s="54"/>
      <c r="B17" s="55" t="n">
        <v>43505</v>
      </c>
      <c r="C17" s="103" t="n">
        <v>55.8</v>
      </c>
      <c r="D17" s="132" t="n">
        <v>0.654</v>
      </c>
      <c r="E17" s="105" t="n">
        <v>47.2</v>
      </c>
      <c r="F17" s="106" t="n">
        <v>74</v>
      </c>
      <c r="G17" s="106" t="n">
        <v>45</v>
      </c>
      <c r="H17" s="106" t="n">
        <v>0</v>
      </c>
      <c r="I17" s="106" t="n">
        <v>0</v>
      </c>
      <c r="J17" s="106" t="n">
        <v>0</v>
      </c>
      <c r="K17" s="106" t="n">
        <v>0</v>
      </c>
      <c r="L17" s="108" t="n">
        <v>0</v>
      </c>
      <c r="M17" s="108" t="n">
        <v>0</v>
      </c>
      <c r="N17" s="108" t="n">
        <v>0</v>
      </c>
      <c r="O17" s="108" t="n">
        <v>0</v>
      </c>
      <c r="P17" s="108" t="n">
        <v>0</v>
      </c>
      <c r="Q17" s="108" t="n">
        <v>0</v>
      </c>
      <c r="R17" s="109" t="n">
        <v>3719</v>
      </c>
      <c r="S17" s="110" t="n">
        <v>0</v>
      </c>
      <c r="T17" s="110" t="n">
        <v>0</v>
      </c>
      <c r="U17" s="111" t="n">
        <v>0</v>
      </c>
      <c r="V17" s="111" t="n">
        <v>0</v>
      </c>
      <c r="W17" s="106" t="n">
        <v>44</v>
      </c>
      <c r="X17" s="106" t="n">
        <v>0</v>
      </c>
      <c r="Y17" s="106" t="n">
        <v>48</v>
      </c>
      <c r="Z17" s="106" t="n">
        <v>0</v>
      </c>
      <c r="AA17" s="106" t="n">
        <v>60</v>
      </c>
      <c r="AB17" s="106" t="n">
        <v>0</v>
      </c>
      <c r="AC17" s="112" t="n">
        <v>4</v>
      </c>
      <c r="AD17" s="113" t="n">
        <f aca="false">U17-T17</f>
        <v>0</v>
      </c>
      <c r="AE17" s="106" t="n">
        <v>0</v>
      </c>
      <c r="AF17" s="114" t="n">
        <v>0</v>
      </c>
      <c r="AG17" s="115" t="n">
        <f aca="false">IF(R17&gt;0,R17/24,"no data")</f>
        <v>154.958333333333</v>
      </c>
      <c r="AH17" s="114" t="n">
        <v>0</v>
      </c>
      <c r="AI17" s="116" t="n">
        <f aca="false">(1440-((W17*X17)+(Y17*Z17)+(AA17*AB17))/(W17+Y17+AA17))/1440</f>
        <v>1</v>
      </c>
      <c r="AJ17" s="117" t="n">
        <v>0</v>
      </c>
      <c r="AK17" s="118" t="n">
        <v>0</v>
      </c>
      <c r="AL17" s="119" t="n">
        <v>0</v>
      </c>
      <c r="AM17" s="105" t="n">
        <f aca="false">AK17*AL17</f>
        <v>0</v>
      </c>
      <c r="AN17" s="118" t="n">
        <v>0</v>
      </c>
      <c r="AO17" s="120" t="n">
        <v>0</v>
      </c>
      <c r="AP17" s="121" t="n">
        <f aca="false">AN17*AO17</f>
        <v>0</v>
      </c>
      <c r="AQ17" s="122" t="str">
        <f aca="false">IF(U17&gt;0,((((AK17*AL17)+(AN17*AO17))/(U17*1000))*1000000),"no data")</f>
        <v>no data</v>
      </c>
      <c r="AR17" s="123" t="n">
        <f aca="false">S17/24</f>
        <v>0</v>
      </c>
      <c r="AS17" s="34"/>
      <c r="AT17" s="106" t="n">
        <v>0</v>
      </c>
      <c r="AU17" s="106" t="n">
        <v>0</v>
      </c>
      <c r="AV17" s="106" t="n">
        <v>0</v>
      </c>
      <c r="AW17" s="106" t="n">
        <v>0</v>
      </c>
      <c r="AX17" s="106" t="n">
        <v>0</v>
      </c>
      <c r="AY17" s="106" t="n">
        <v>0</v>
      </c>
      <c r="AZ17" s="106" t="n">
        <v>4</v>
      </c>
      <c r="BB17" s="126" t="n">
        <v>0</v>
      </c>
      <c r="BC17" s="126" t="n">
        <v>0</v>
      </c>
      <c r="BD17" s="126" t="n">
        <v>0</v>
      </c>
      <c r="BE17" s="126" t="n">
        <v>0</v>
      </c>
      <c r="BF17" s="128" t="str">
        <f aca="false">AQ17</f>
        <v>no data</v>
      </c>
      <c r="BG17" s="128" t="n">
        <v>0</v>
      </c>
      <c r="BH17" s="129" t="n">
        <v>0</v>
      </c>
      <c r="BI17" s="130" t="n">
        <v>0</v>
      </c>
      <c r="BJ17" s="128" t="n">
        <v>0</v>
      </c>
      <c r="BK17" s="126" t="n">
        <v>0</v>
      </c>
      <c r="BL17" s="126" t="n">
        <v>0</v>
      </c>
      <c r="BM17" s="126" t="n">
        <v>0</v>
      </c>
      <c r="BN17" s="126" t="n">
        <v>1003.9</v>
      </c>
      <c r="BO17" s="126" t="n">
        <v>50</v>
      </c>
      <c r="BP17" s="131" t="n">
        <v>0</v>
      </c>
      <c r="BQ17" s="128" t="n">
        <v>0</v>
      </c>
      <c r="BR17" s="128" t="n">
        <v>0</v>
      </c>
      <c r="BS17" s="84"/>
      <c r="BT17" s="126" t="n">
        <v>0</v>
      </c>
      <c r="BU17" s="126" t="n">
        <v>0</v>
      </c>
      <c r="BV17" s="98"/>
      <c r="BW17" s="126" t="n">
        <v>0</v>
      </c>
      <c r="BX17" s="128" t="n">
        <v>0</v>
      </c>
      <c r="BY17" s="128" t="n">
        <v>0</v>
      </c>
      <c r="CA17" s="128" t="n">
        <v>0</v>
      </c>
      <c r="CB17" s="128" t="n">
        <v>0</v>
      </c>
      <c r="CD17" s="128" t="n">
        <v>0</v>
      </c>
      <c r="CE17" s="128" t="n">
        <v>0</v>
      </c>
      <c r="CF17" s="128" t="n">
        <v>0</v>
      </c>
      <c r="CG17" s="128" t="n">
        <v>0</v>
      </c>
    </row>
    <row r="18" customFormat="false" ht="14.3" hidden="false" customHeight="false" outlineLevel="0" collapsed="false">
      <c r="A18" s="54"/>
      <c r="B18" s="55" t="n">
        <v>43506</v>
      </c>
      <c r="C18" s="103" t="n">
        <v>57.8</v>
      </c>
      <c r="D18" s="132" t="n">
        <v>0.648</v>
      </c>
      <c r="E18" s="105" t="n">
        <v>48.8</v>
      </c>
      <c r="F18" s="106" t="n">
        <v>72</v>
      </c>
      <c r="G18" s="106" t="n">
        <v>49</v>
      </c>
      <c r="H18" s="106" t="n">
        <v>0</v>
      </c>
      <c r="I18" s="106" t="n">
        <v>0</v>
      </c>
      <c r="J18" s="106" t="n">
        <v>0</v>
      </c>
      <c r="K18" s="106" t="n">
        <v>0</v>
      </c>
      <c r="L18" s="108" t="n">
        <v>0</v>
      </c>
      <c r="M18" s="108" t="n">
        <v>0</v>
      </c>
      <c r="N18" s="108" t="n">
        <v>0</v>
      </c>
      <c r="O18" s="108" t="n">
        <v>0</v>
      </c>
      <c r="P18" s="108" t="n">
        <v>0</v>
      </c>
      <c r="Q18" s="108" t="n">
        <v>0</v>
      </c>
      <c r="R18" s="109" t="n">
        <v>3720</v>
      </c>
      <c r="S18" s="110" t="n">
        <v>0</v>
      </c>
      <c r="T18" s="110" t="n">
        <v>0</v>
      </c>
      <c r="U18" s="111" t="n">
        <v>0</v>
      </c>
      <c r="V18" s="111" t="n">
        <v>0</v>
      </c>
      <c r="W18" s="106" t="n">
        <v>44</v>
      </c>
      <c r="X18" s="106" t="n">
        <v>0</v>
      </c>
      <c r="Y18" s="106" t="n">
        <v>48</v>
      </c>
      <c r="Z18" s="106" t="n">
        <v>0</v>
      </c>
      <c r="AA18" s="106" t="n">
        <v>60</v>
      </c>
      <c r="AB18" s="106" t="n">
        <v>0</v>
      </c>
      <c r="AC18" s="112" t="n">
        <v>4</v>
      </c>
      <c r="AD18" s="113" t="n">
        <f aca="false">U18-T18</f>
        <v>0</v>
      </c>
      <c r="AE18" s="106" t="n">
        <v>0</v>
      </c>
      <c r="AF18" s="114" t="n">
        <v>0</v>
      </c>
      <c r="AG18" s="115" t="n">
        <f aca="false">IF(R18&gt;0,R18/24,"no data")</f>
        <v>155</v>
      </c>
      <c r="AH18" s="114" t="n">
        <v>0</v>
      </c>
      <c r="AI18" s="116" t="n">
        <f aca="false">(1440-((W18*X18)+(Y18*Z18)+(AA18*AB18))/(W18+Y18+AA18))/1440</f>
        <v>1</v>
      </c>
      <c r="AJ18" s="117" t="n">
        <v>0</v>
      </c>
      <c r="AK18" s="118" t="n">
        <v>0</v>
      </c>
      <c r="AL18" s="119" t="n">
        <v>0</v>
      </c>
      <c r="AM18" s="105" t="n">
        <f aca="false">AK18*AL18</f>
        <v>0</v>
      </c>
      <c r="AN18" s="118" t="n">
        <v>0</v>
      </c>
      <c r="AO18" s="120" t="n">
        <v>0</v>
      </c>
      <c r="AP18" s="121" t="n">
        <f aca="false">AN18*AO18</f>
        <v>0</v>
      </c>
      <c r="AQ18" s="122" t="str">
        <f aca="false">IF(U18&gt;0,((((AK18*AL18)+(AN18*AO18))/(U18*1000))*1000000),"no data")</f>
        <v>no data</v>
      </c>
      <c r="AR18" s="123" t="n">
        <f aca="false">S18/24</f>
        <v>0</v>
      </c>
      <c r="AS18" s="34"/>
      <c r="AT18" s="106" t="n">
        <v>0</v>
      </c>
      <c r="AU18" s="106" t="n">
        <v>0</v>
      </c>
      <c r="AV18" s="106" t="n">
        <v>0</v>
      </c>
      <c r="AW18" s="106" t="n">
        <v>0</v>
      </c>
      <c r="AX18" s="106" t="n">
        <v>0</v>
      </c>
      <c r="AY18" s="106" t="n">
        <v>0</v>
      </c>
      <c r="AZ18" s="106" t="n">
        <v>4</v>
      </c>
      <c r="BB18" s="126" t="n">
        <v>0</v>
      </c>
      <c r="BC18" s="126" t="n">
        <v>0</v>
      </c>
      <c r="BD18" s="126" t="n">
        <v>0</v>
      </c>
      <c r="BE18" s="126" t="n">
        <v>0</v>
      </c>
      <c r="BF18" s="128" t="str">
        <f aca="false">AQ18</f>
        <v>no data</v>
      </c>
      <c r="BG18" s="128" t="n">
        <v>0</v>
      </c>
      <c r="BH18" s="129" t="n">
        <v>0</v>
      </c>
      <c r="BI18" s="130" t="n">
        <v>0</v>
      </c>
      <c r="BJ18" s="128" t="n">
        <v>0</v>
      </c>
      <c r="BK18" s="126" t="n">
        <v>0</v>
      </c>
      <c r="BL18" s="126" t="n">
        <v>0</v>
      </c>
      <c r="BM18" s="126" t="n">
        <v>0</v>
      </c>
      <c r="BN18" s="126" t="n">
        <v>1004.3</v>
      </c>
      <c r="BO18" s="126" t="n">
        <v>50</v>
      </c>
      <c r="BP18" s="131" t="n">
        <v>0</v>
      </c>
      <c r="BQ18" s="128" t="n">
        <v>0</v>
      </c>
      <c r="BR18" s="128" t="n">
        <v>0</v>
      </c>
      <c r="BS18" s="84"/>
      <c r="BT18" s="126" t="n">
        <v>0</v>
      </c>
      <c r="BU18" s="126" t="n">
        <v>0</v>
      </c>
      <c r="BV18" s="98"/>
      <c r="BW18" s="126" t="n">
        <v>0</v>
      </c>
      <c r="BX18" s="128" t="n">
        <v>0</v>
      </c>
      <c r="BY18" s="128" t="n">
        <v>0</v>
      </c>
      <c r="CA18" s="128" t="n">
        <v>0</v>
      </c>
      <c r="CB18" s="128" t="n">
        <v>0</v>
      </c>
      <c r="CD18" s="128" t="n">
        <v>0</v>
      </c>
      <c r="CE18" s="128" t="n">
        <v>0</v>
      </c>
      <c r="CF18" s="128" t="n">
        <v>0</v>
      </c>
      <c r="CG18" s="128" t="n">
        <v>0</v>
      </c>
    </row>
    <row r="19" customFormat="false" ht="14.3" hidden="false" customHeight="false" outlineLevel="0" collapsed="false">
      <c r="A19" s="54"/>
      <c r="B19" s="55" t="n">
        <v>43507</v>
      </c>
      <c r="C19" s="103" t="n">
        <v>59.9</v>
      </c>
      <c r="D19" s="132" t="n">
        <v>0.649</v>
      </c>
      <c r="E19" s="105" t="n">
        <v>51.1</v>
      </c>
      <c r="F19" s="106" t="n">
        <v>69.9</v>
      </c>
      <c r="G19" s="106" t="n">
        <v>50</v>
      </c>
      <c r="H19" s="106" t="n">
        <v>0</v>
      </c>
      <c r="I19" s="106" t="n">
        <v>0</v>
      </c>
      <c r="J19" s="106" t="n">
        <v>0</v>
      </c>
      <c r="K19" s="106" t="n">
        <v>0</v>
      </c>
      <c r="L19" s="106" t="n">
        <v>0</v>
      </c>
      <c r="M19" s="106" t="n">
        <v>0</v>
      </c>
      <c r="N19" s="136" t="n">
        <v>0</v>
      </c>
      <c r="O19" s="136" t="n">
        <v>0</v>
      </c>
      <c r="P19" s="136" t="n">
        <v>0</v>
      </c>
      <c r="Q19" s="136" t="n">
        <v>0</v>
      </c>
      <c r="R19" s="109" t="n">
        <v>3716</v>
      </c>
      <c r="S19" s="110" t="n">
        <v>0</v>
      </c>
      <c r="T19" s="110" t="n">
        <v>0</v>
      </c>
      <c r="U19" s="111" t="n">
        <v>0</v>
      </c>
      <c r="V19" s="111" t="n">
        <v>0</v>
      </c>
      <c r="W19" s="106" t="n">
        <v>44</v>
      </c>
      <c r="X19" s="106" t="n">
        <v>0</v>
      </c>
      <c r="Y19" s="106" t="n">
        <v>48</v>
      </c>
      <c r="Z19" s="106" t="n">
        <v>0</v>
      </c>
      <c r="AA19" s="106" t="n">
        <v>60</v>
      </c>
      <c r="AB19" s="106" t="n">
        <v>0</v>
      </c>
      <c r="AC19" s="112" t="n">
        <v>6</v>
      </c>
      <c r="AD19" s="113" t="n">
        <f aca="false">U19-T19</f>
        <v>0</v>
      </c>
      <c r="AE19" s="106" t="n">
        <v>0</v>
      </c>
      <c r="AF19" s="114" t="n">
        <v>0</v>
      </c>
      <c r="AG19" s="115" t="n">
        <f aca="false">IF(R19&gt;0,R19/24,"no data")</f>
        <v>154.833333333333</v>
      </c>
      <c r="AH19" s="114" t="n">
        <v>0</v>
      </c>
      <c r="AI19" s="116" t="n">
        <f aca="false">(1440-((W19*X19)+(Y19*Z19)+(AA19*AB19))/(W19+Y19+AA19))/1440</f>
        <v>1</v>
      </c>
      <c r="AJ19" s="117" t="n">
        <v>0</v>
      </c>
      <c r="AK19" s="118" t="n">
        <v>0</v>
      </c>
      <c r="AL19" s="119" t="n">
        <v>0</v>
      </c>
      <c r="AM19" s="105" t="n">
        <f aca="false">AK19*AL19</f>
        <v>0</v>
      </c>
      <c r="AN19" s="118" t="n">
        <v>0</v>
      </c>
      <c r="AO19" s="120" t="n">
        <v>0</v>
      </c>
      <c r="AP19" s="121" t="n">
        <f aca="false">AN19*AO19</f>
        <v>0</v>
      </c>
      <c r="AQ19" s="122" t="str">
        <f aca="false">IF(U19&gt;0,((((AK19*AL19)+(AN19*AO19))/(U19*1000))*1000000),"no data")</f>
        <v>no data</v>
      </c>
      <c r="AR19" s="123" t="n">
        <f aca="false">S19/24</f>
        <v>0</v>
      </c>
      <c r="AS19" s="34"/>
      <c r="AT19" s="106" t="n">
        <v>0</v>
      </c>
      <c r="AU19" s="106" t="n">
        <v>0</v>
      </c>
      <c r="AV19" s="106" t="n">
        <v>0</v>
      </c>
      <c r="AW19" s="106" t="n">
        <v>0</v>
      </c>
      <c r="AX19" s="125" t="n">
        <v>0</v>
      </c>
      <c r="AY19" s="106" t="n">
        <v>0</v>
      </c>
      <c r="AZ19" s="106" t="n">
        <v>6</v>
      </c>
      <c r="BB19" s="126" t="n">
        <v>0</v>
      </c>
      <c r="BC19" s="126" t="n">
        <v>0</v>
      </c>
      <c r="BD19" s="126" t="n">
        <v>0</v>
      </c>
      <c r="BE19" s="126" t="n">
        <v>0</v>
      </c>
      <c r="BF19" s="128" t="str">
        <f aca="false">AQ19</f>
        <v>no data</v>
      </c>
      <c r="BG19" s="128" t="n">
        <v>0</v>
      </c>
      <c r="BH19" s="129" t="n">
        <v>0</v>
      </c>
      <c r="BI19" s="130" t="n">
        <v>0</v>
      </c>
      <c r="BJ19" s="128" t="n">
        <v>0</v>
      </c>
      <c r="BK19" s="126" t="n">
        <v>0</v>
      </c>
      <c r="BL19" s="126" t="n">
        <v>0</v>
      </c>
      <c r="BM19" s="126" t="n">
        <v>0</v>
      </c>
      <c r="BN19" s="126" t="n">
        <v>1004.9</v>
      </c>
      <c r="BO19" s="126" t="n">
        <v>50</v>
      </c>
      <c r="BP19" s="131" t="n">
        <v>0</v>
      </c>
      <c r="BQ19" s="128" t="n">
        <v>0</v>
      </c>
      <c r="BR19" s="128" t="n">
        <v>0</v>
      </c>
      <c r="BS19" s="84"/>
      <c r="BT19" s="126" t="n">
        <v>0</v>
      </c>
      <c r="BU19" s="126" t="n">
        <v>0</v>
      </c>
      <c r="BV19" s="98"/>
      <c r="BW19" s="126" t="n">
        <v>0</v>
      </c>
      <c r="BX19" s="128" t="n">
        <v>0</v>
      </c>
      <c r="BY19" s="128" t="n">
        <v>0</v>
      </c>
      <c r="CA19" s="128" t="n">
        <v>0</v>
      </c>
      <c r="CB19" s="128" t="n">
        <v>0</v>
      </c>
      <c r="CD19" s="128" t="n">
        <v>0</v>
      </c>
      <c r="CE19" s="128" t="n">
        <v>0</v>
      </c>
      <c r="CF19" s="128" t="n">
        <v>0</v>
      </c>
      <c r="CG19" s="128" t="n">
        <v>0</v>
      </c>
    </row>
    <row r="20" customFormat="false" ht="12.75" hidden="false" customHeight="true" outlineLevel="0" collapsed="false">
      <c r="A20" s="54" t="s">
        <v>91</v>
      </c>
      <c r="B20" s="55" t="n">
        <v>43508</v>
      </c>
      <c r="C20" s="56" t="n">
        <v>61.3</v>
      </c>
      <c r="D20" s="57" t="n">
        <v>0.669</v>
      </c>
      <c r="E20" s="58" t="n">
        <v>52.9</v>
      </c>
      <c r="F20" s="59" t="n">
        <v>70</v>
      </c>
      <c r="G20" s="59" t="n">
        <v>56</v>
      </c>
      <c r="H20" s="59" t="n">
        <v>0</v>
      </c>
      <c r="I20" s="59" t="n">
        <v>0</v>
      </c>
      <c r="J20" s="59" t="n">
        <v>0</v>
      </c>
      <c r="K20" s="59" t="n">
        <v>0</v>
      </c>
      <c r="L20" s="59" t="n">
        <v>0</v>
      </c>
      <c r="M20" s="59" t="n">
        <v>0</v>
      </c>
      <c r="N20" s="61" t="n">
        <v>0</v>
      </c>
      <c r="O20" s="61" t="n">
        <v>0</v>
      </c>
      <c r="P20" s="61" t="n">
        <v>0</v>
      </c>
      <c r="Q20" s="61" t="n">
        <v>0</v>
      </c>
      <c r="R20" s="137" t="n">
        <v>3717</v>
      </c>
      <c r="S20" s="62" t="n">
        <v>0</v>
      </c>
      <c r="T20" s="62" t="n">
        <v>0</v>
      </c>
      <c r="U20" s="138" t="n">
        <v>0</v>
      </c>
      <c r="V20" s="63" t="n">
        <v>0</v>
      </c>
      <c r="W20" s="59" t="n">
        <v>44</v>
      </c>
      <c r="X20" s="59" t="n">
        <v>0</v>
      </c>
      <c r="Y20" s="59" t="n">
        <v>48</v>
      </c>
      <c r="Z20" s="59" t="n">
        <v>0</v>
      </c>
      <c r="AA20" s="59" t="n">
        <v>60</v>
      </c>
      <c r="AB20" s="59" t="n">
        <v>0</v>
      </c>
      <c r="AC20" s="64" t="n">
        <v>5</v>
      </c>
      <c r="AD20" s="65" t="n">
        <f aca="false">U20-T20</f>
        <v>0</v>
      </c>
      <c r="AE20" s="59" t="n">
        <v>0</v>
      </c>
      <c r="AF20" s="66" t="n">
        <v>0</v>
      </c>
      <c r="AG20" s="67" t="n">
        <f aca="false">IF(R20&gt;0,R20/24,"no data")</f>
        <v>154.875</v>
      </c>
      <c r="AH20" s="66" t="n">
        <v>0</v>
      </c>
      <c r="AI20" s="68" t="n">
        <f aca="false">(1440-((W20*X20)+(Y20*Z20)+(AA20*AB20))/(W20+Y20+AA20))/1440</f>
        <v>1</v>
      </c>
      <c r="AJ20" s="69" t="n">
        <v>0</v>
      </c>
      <c r="AK20" s="91" t="n">
        <v>0</v>
      </c>
      <c r="AL20" s="96" t="n">
        <v>0</v>
      </c>
      <c r="AM20" s="58" t="n">
        <f aca="false">AK20*AL20</f>
        <v>0</v>
      </c>
      <c r="AN20" s="91" t="n">
        <v>0</v>
      </c>
      <c r="AO20" s="93" t="n">
        <v>0</v>
      </c>
      <c r="AP20" s="73" t="n">
        <f aca="false">AN20*AO20</f>
        <v>0</v>
      </c>
      <c r="AQ20" s="94" t="str">
        <f aca="false">IF(U20&gt;0,((((AK20*AL20)+(AN20*AO20))/(U20*1000))*1000000),"no data")</f>
        <v>no data</v>
      </c>
      <c r="AR20" s="75" t="n">
        <f aca="false">S20/24</f>
        <v>0</v>
      </c>
      <c r="AS20" s="34"/>
      <c r="AT20" s="59" t="n">
        <v>0</v>
      </c>
      <c r="AU20" s="76" t="n">
        <v>0</v>
      </c>
      <c r="AV20" s="76" t="n">
        <v>0</v>
      </c>
      <c r="AW20" s="59" t="n">
        <v>0</v>
      </c>
      <c r="AX20" s="76" t="n">
        <v>0</v>
      </c>
      <c r="AY20" s="59" t="n">
        <v>0</v>
      </c>
      <c r="AZ20" s="59" t="n">
        <v>5</v>
      </c>
      <c r="BB20" s="77" t="n">
        <v>0</v>
      </c>
      <c r="BC20" s="77" t="n">
        <v>0</v>
      </c>
      <c r="BD20" s="77" t="n">
        <v>0</v>
      </c>
      <c r="BE20" s="77" t="n">
        <v>0</v>
      </c>
      <c r="BF20" s="77" t="str">
        <f aca="false">AQ20</f>
        <v>no data</v>
      </c>
      <c r="BG20" s="139" t="n">
        <v>0</v>
      </c>
      <c r="BH20" s="140" t="n">
        <v>0</v>
      </c>
      <c r="BI20" s="100" t="n">
        <v>0</v>
      </c>
      <c r="BJ20" s="78" t="n">
        <v>0</v>
      </c>
      <c r="BK20" s="77" t="n">
        <v>0</v>
      </c>
      <c r="BL20" s="77" t="n">
        <v>0</v>
      </c>
      <c r="BM20" s="77" t="n">
        <v>0</v>
      </c>
      <c r="BN20" s="77" t="n">
        <v>1004</v>
      </c>
      <c r="BO20" s="77" t="n">
        <v>50</v>
      </c>
      <c r="BP20" s="99" t="n">
        <v>0</v>
      </c>
      <c r="BQ20" s="78" t="n">
        <v>0</v>
      </c>
      <c r="BR20" s="78" t="n">
        <v>0</v>
      </c>
      <c r="BS20" s="84"/>
      <c r="BT20" s="77" t="n">
        <v>0</v>
      </c>
      <c r="BU20" s="77" t="n">
        <v>0</v>
      </c>
      <c r="BV20" s="98"/>
      <c r="BW20" s="77" t="n">
        <v>0</v>
      </c>
      <c r="BX20" s="78" t="n">
        <v>0</v>
      </c>
      <c r="BY20" s="78" t="n">
        <v>0</v>
      </c>
      <c r="CA20" s="78" t="n">
        <v>0</v>
      </c>
      <c r="CB20" s="78" t="n">
        <v>0</v>
      </c>
      <c r="CD20" s="78" t="n">
        <v>0</v>
      </c>
      <c r="CE20" s="78" t="n">
        <v>0</v>
      </c>
      <c r="CF20" s="78" t="n">
        <v>0</v>
      </c>
      <c r="CG20" s="78" t="n">
        <v>0</v>
      </c>
    </row>
    <row r="21" customFormat="false" ht="14.3" hidden="false" customHeight="false" outlineLevel="0" collapsed="false">
      <c r="A21" s="54"/>
      <c r="B21" s="55" t="n">
        <v>43509</v>
      </c>
      <c r="C21" s="56" t="n">
        <v>61.2</v>
      </c>
      <c r="D21" s="57" t="n">
        <v>0.666</v>
      </c>
      <c r="E21" s="58" t="n">
        <v>52.5</v>
      </c>
      <c r="F21" s="59" t="n">
        <v>70</v>
      </c>
      <c r="G21" s="59" t="n">
        <v>53</v>
      </c>
      <c r="H21" s="59" t="n">
        <v>0</v>
      </c>
      <c r="I21" s="59" t="n">
        <v>0</v>
      </c>
      <c r="J21" s="59" t="n">
        <v>0</v>
      </c>
      <c r="K21" s="59" t="n">
        <v>0</v>
      </c>
      <c r="L21" s="61" t="n">
        <v>0</v>
      </c>
      <c r="M21" s="61" t="n">
        <v>0</v>
      </c>
      <c r="N21" s="61" t="n">
        <v>0</v>
      </c>
      <c r="O21" s="61" t="n">
        <v>0</v>
      </c>
      <c r="P21" s="61" t="n">
        <v>0</v>
      </c>
      <c r="Q21" s="61" t="n">
        <v>0</v>
      </c>
      <c r="R21" s="137" t="n">
        <v>3717</v>
      </c>
      <c r="S21" s="62" t="n">
        <v>0</v>
      </c>
      <c r="T21" s="62" t="n">
        <v>0</v>
      </c>
      <c r="U21" s="138" t="n">
        <v>0</v>
      </c>
      <c r="V21" s="63" t="n">
        <v>0</v>
      </c>
      <c r="W21" s="59" t="n">
        <v>44</v>
      </c>
      <c r="X21" s="59" t="n">
        <v>0</v>
      </c>
      <c r="Y21" s="59" t="n">
        <v>48</v>
      </c>
      <c r="Z21" s="59" t="n">
        <v>0</v>
      </c>
      <c r="AA21" s="59" t="n">
        <v>60</v>
      </c>
      <c r="AB21" s="59" t="n">
        <v>0</v>
      </c>
      <c r="AC21" s="64" t="n">
        <v>4</v>
      </c>
      <c r="AD21" s="65" t="n">
        <f aca="false">U21-T21</f>
        <v>0</v>
      </c>
      <c r="AE21" s="59" t="n">
        <v>0</v>
      </c>
      <c r="AF21" s="66" t="n">
        <v>0</v>
      </c>
      <c r="AG21" s="67" t="n">
        <f aca="false">IF(R21&gt;0,R21/24,"no data")</f>
        <v>154.875</v>
      </c>
      <c r="AH21" s="66" t="n">
        <v>0</v>
      </c>
      <c r="AI21" s="68" t="n">
        <f aca="false">(1440-((W21*X21)+(Y21*Z21)+(AA21*AB21))/(W21+Y21+AA21))/1440</f>
        <v>1</v>
      </c>
      <c r="AJ21" s="69" t="n">
        <v>0</v>
      </c>
      <c r="AK21" s="91" t="n">
        <v>0</v>
      </c>
      <c r="AL21" s="96" t="n">
        <v>0</v>
      </c>
      <c r="AM21" s="58" t="n">
        <f aca="false">AK21*AL21</f>
        <v>0</v>
      </c>
      <c r="AN21" s="91" t="n">
        <v>0</v>
      </c>
      <c r="AO21" s="93" t="n">
        <v>0</v>
      </c>
      <c r="AP21" s="73" t="n">
        <f aca="false">AN21*AO21</f>
        <v>0</v>
      </c>
      <c r="AQ21" s="94" t="str">
        <f aca="false">IF(U21&gt;0,((((AK21*AL21)+(AN21*AO21))/(U21*1000))*1000000),"no data")</f>
        <v>no data</v>
      </c>
      <c r="AR21" s="75" t="n">
        <f aca="false">S21/24</f>
        <v>0</v>
      </c>
      <c r="AS21" s="34"/>
      <c r="AT21" s="59" t="n">
        <v>0</v>
      </c>
      <c r="AU21" s="76" t="n">
        <v>0</v>
      </c>
      <c r="AV21" s="76" t="n">
        <v>0</v>
      </c>
      <c r="AW21" s="59" t="n">
        <v>0</v>
      </c>
      <c r="AX21" s="76" t="n">
        <v>0</v>
      </c>
      <c r="AY21" s="59" t="n">
        <v>0</v>
      </c>
      <c r="AZ21" s="59" t="n">
        <v>4</v>
      </c>
      <c r="BB21" s="77" t="n">
        <v>0</v>
      </c>
      <c r="BC21" s="77" t="n">
        <v>0</v>
      </c>
      <c r="BD21" s="77" t="n">
        <v>0</v>
      </c>
      <c r="BE21" s="77" t="n">
        <v>0</v>
      </c>
      <c r="BF21" s="77" t="str">
        <f aca="false">AQ21</f>
        <v>no data</v>
      </c>
      <c r="BG21" s="139" t="n">
        <v>0</v>
      </c>
      <c r="BH21" s="140" t="n">
        <v>0</v>
      </c>
      <c r="BI21" s="100" t="n">
        <v>0</v>
      </c>
      <c r="BJ21" s="78" t="n">
        <v>0</v>
      </c>
      <c r="BK21" s="77" t="n">
        <v>0</v>
      </c>
      <c r="BL21" s="77" t="n">
        <v>0</v>
      </c>
      <c r="BM21" s="77" t="n">
        <v>0</v>
      </c>
      <c r="BN21" s="77" t="n">
        <v>1003</v>
      </c>
      <c r="BO21" s="77" t="n">
        <v>50</v>
      </c>
      <c r="BP21" s="99" t="n">
        <v>0</v>
      </c>
      <c r="BQ21" s="78" t="n">
        <v>0</v>
      </c>
      <c r="BR21" s="78" t="n">
        <v>0</v>
      </c>
      <c r="BS21" s="84"/>
      <c r="BT21" s="77" t="n">
        <v>0</v>
      </c>
      <c r="BU21" s="77" t="n">
        <v>0</v>
      </c>
      <c r="BV21" s="98"/>
      <c r="BW21" s="77" t="n">
        <v>0</v>
      </c>
      <c r="BX21" s="78" t="n">
        <v>0</v>
      </c>
      <c r="BY21" s="78" t="n">
        <v>0</v>
      </c>
      <c r="CA21" s="78" t="n">
        <v>0</v>
      </c>
      <c r="CB21" s="78" t="n">
        <v>0</v>
      </c>
      <c r="CD21" s="78" t="n">
        <v>0</v>
      </c>
      <c r="CE21" s="78" t="n">
        <v>0</v>
      </c>
      <c r="CF21" s="78" t="n">
        <v>0</v>
      </c>
      <c r="CG21" s="78" t="n">
        <v>0</v>
      </c>
    </row>
    <row r="22" customFormat="false" ht="14.3" hidden="false" customHeight="false" outlineLevel="0" collapsed="false">
      <c r="A22" s="54"/>
      <c r="B22" s="55" t="n">
        <v>43510</v>
      </c>
      <c r="C22" s="56" t="n">
        <v>61</v>
      </c>
      <c r="D22" s="57" t="n">
        <v>0.695</v>
      </c>
      <c r="E22" s="58" t="n">
        <v>53.6</v>
      </c>
      <c r="F22" s="59" t="n">
        <v>74</v>
      </c>
      <c r="G22" s="59" t="n">
        <v>56</v>
      </c>
      <c r="H22" s="59" t="n">
        <v>0</v>
      </c>
      <c r="I22" s="59" t="n">
        <v>0</v>
      </c>
      <c r="J22" s="59" t="n">
        <v>0</v>
      </c>
      <c r="K22" s="59" t="n">
        <v>0</v>
      </c>
      <c r="L22" s="61" t="n">
        <v>0</v>
      </c>
      <c r="M22" s="61" t="n">
        <v>0</v>
      </c>
      <c r="N22" s="61" t="n">
        <v>0</v>
      </c>
      <c r="O22" s="61" t="n">
        <v>0</v>
      </c>
      <c r="P22" s="61" t="n">
        <v>0</v>
      </c>
      <c r="Q22" s="61" t="n">
        <v>0</v>
      </c>
      <c r="R22" s="137" t="n">
        <v>3719</v>
      </c>
      <c r="S22" s="62" t="n">
        <v>0</v>
      </c>
      <c r="T22" s="62" t="n">
        <v>0</v>
      </c>
      <c r="U22" s="141" t="n">
        <v>0</v>
      </c>
      <c r="V22" s="63" t="n">
        <v>0</v>
      </c>
      <c r="W22" s="59" t="n">
        <v>44</v>
      </c>
      <c r="X22" s="59" t="n">
        <v>0</v>
      </c>
      <c r="Y22" s="59" t="n">
        <v>48</v>
      </c>
      <c r="Z22" s="59" t="n">
        <v>0</v>
      </c>
      <c r="AA22" s="59" t="n">
        <v>60</v>
      </c>
      <c r="AB22" s="59" t="n">
        <v>0</v>
      </c>
      <c r="AC22" s="64" t="n">
        <v>5</v>
      </c>
      <c r="AD22" s="65" t="n">
        <f aca="false">U22-T22</f>
        <v>0</v>
      </c>
      <c r="AE22" s="59" t="n">
        <v>0</v>
      </c>
      <c r="AF22" s="66" t="n">
        <v>0</v>
      </c>
      <c r="AG22" s="67" t="n">
        <f aca="false">IF(R22&gt;0,R22/24,"no data")</f>
        <v>154.958333333333</v>
      </c>
      <c r="AH22" s="66" t="n">
        <v>0</v>
      </c>
      <c r="AI22" s="68" t="n">
        <f aca="false">(1440-((W22*X22)+(Y22*Z22)+(AA22*AB22))/(W22+Y22+AA22))/1440</f>
        <v>1</v>
      </c>
      <c r="AJ22" s="69" t="n">
        <v>0</v>
      </c>
      <c r="AK22" s="91" t="n">
        <v>0</v>
      </c>
      <c r="AL22" s="96" t="n">
        <v>0</v>
      </c>
      <c r="AM22" s="58" t="n">
        <f aca="false">AK22*AL22</f>
        <v>0</v>
      </c>
      <c r="AN22" s="91" t="n">
        <v>0</v>
      </c>
      <c r="AO22" s="93" t="n">
        <v>0</v>
      </c>
      <c r="AP22" s="73" t="n">
        <f aca="false">AN22*AO22</f>
        <v>0</v>
      </c>
      <c r="AQ22" s="94" t="str">
        <f aca="false">IF(U22&gt;0,((((AK22*AL22)+(AN22*AO22))/(U22*1000))*1000000),"no data")</f>
        <v>no data</v>
      </c>
      <c r="AR22" s="75" t="n">
        <f aca="false">S22/24</f>
        <v>0</v>
      </c>
      <c r="AS22" s="34"/>
      <c r="AT22" s="59" t="n">
        <v>0</v>
      </c>
      <c r="AU22" s="76" t="n">
        <v>0</v>
      </c>
      <c r="AV22" s="76" t="n">
        <v>0</v>
      </c>
      <c r="AW22" s="59" t="n">
        <v>0</v>
      </c>
      <c r="AX22" s="76" t="n">
        <v>0</v>
      </c>
      <c r="AY22" s="59" t="n">
        <v>0</v>
      </c>
      <c r="AZ22" s="59" t="n">
        <v>5</v>
      </c>
      <c r="BB22" s="77" t="n">
        <v>0</v>
      </c>
      <c r="BC22" s="77" t="n">
        <v>0</v>
      </c>
      <c r="BD22" s="77" t="n">
        <v>0</v>
      </c>
      <c r="BE22" s="77" t="n">
        <v>0</v>
      </c>
      <c r="BF22" s="77" t="str">
        <f aca="false">AQ22</f>
        <v>no data</v>
      </c>
      <c r="BG22" s="139" t="n">
        <v>0</v>
      </c>
      <c r="BH22" s="79" t="n">
        <v>0</v>
      </c>
      <c r="BI22" s="80" t="n">
        <v>0</v>
      </c>
      <c r="BJ22" s="81" t="n">
        <v>0</v>
      </c>
      <c r="BK22" s="82" t="n">
        <v>0</v>
      </c>
      <c r="BL22" s="82" t="n">
        <v>0</v>
      </c>
      <c r="BM22" s="82" t="n">
        <v>0</v>
      </c>
      <c r="BN22" s="142" t="n">
        <v>1003</v>
      </c>
      <c r="BO22" s="81" t="n">
        <v>50</v>
      </c>
      <c r="BP22" s="83" t="n">
        <v>0</v>
      </c>
      <c r="BQ22" s="78" t="n">
        <v>0</v>
      </c>
      <c r="BR22" s="78" t="n">
        <v>0</v>
      </c>
      <c r="BS22" s="84"/>
      <c r="BT22" s="77" t="n">
        <v>0</v>
      </c>
      <c r="BU22" s="77" t="n">
        <v>0</v>
      </c>
      <c r="BV22" s="98"/>
      <c r="BW22" s="77" t="n">
        <v>0</v>
      </c>
      <c r="BX22" s="78" t="n">
        <v>0</v>
      </c>
      <c r="BY22" s="78" t="n">
        <v>0</v>
      </c>
      <c r="CA22" s="78" t="n">
        <v>0</v>
      </c>
      <c r="CB22" s="78" t="n">
        <v>0</v>
      </c>
      <c r="CD22" s="78" t="n">
        <v>0</v>
      </c>
      <c r="CE22" s="78" t="n">
        <v>0</v>
      </c>
      <c r="CF22" s="78" t="n">
        <v>0</v>
      </c>
      <c r="CG22" s="78" t="n">
        <v>0</v>
      </c>
    </row>
    <row r="23" customFormat="false" ht="14.3" hidden="false" customHeight="false" outlineLevel="0" collapsed="false">
      <c r="A23" s="54"/>
      <c r="B23" s="55" t="n">
        <v>43511</v>
      </c>
      <c r="C23" s="56" t="n">
        <v>58.44</v>
      </c>
      <c r="D23" s="57" t="n">
        <v>0.6979</v>
      </c>
      <c r="E23" s="58" t="n">
        <v>50.53</v>
      </c>
      <c r="F23" s="59" t="n">
        <v>73.5</v>
      </c>
      <c r="G23" s="59" t="n">
        <v>49.04</v>
      </c>
      <c r="H23" s="59" t="n">
        <v>0</v>
      </c>
      <c r="I23" s="59" t="n">
        <v>0</v>
      </c>
      <c r="J23" s="59" t="n">
        <v>0</v>
      </c>
      <c r="K23" s="59" t="n">
        <v>0</v>
      </c>
      <c r="L23" s="61" t="n">
        <v>0</v>
      </c>
      <c r="M23" s="61" t="n">
        <v>0</v>
      </c>
      <c r="N23" s="61" t="n">
        <v>0</v>
      </c>
      <c r="O23" s="61" t="n">
        <v>0</v>
      </c>
      <c r="P23" s="61" t="n">
        <v>0</v>
      </c>
      <c r="Q23" s="61" t="n">
        <v>0</v>
      </c>
      <c r="R23" s="143" t="n">
        <v>3716</v>
      </c>
      <c r="S23" s="62" t="n">
        <v>0</v>
      </c>
      <c r="T23" s="62" t="n">
        <v>0</v>
      </c>
      <c r="U23" s="138" t="n">
        <v>0</v>
      </c>
      <c r="V23" s="63" t="n">
        <v>0</v>
      </c>
      <c r="W23" s="59" t="n">
        <v>44</v>
      </c>
      <c r="X23" s="59" t="n">
        <v>0</v>
      </c>
      <c r="Y23" s="59" t="n">
        <v>48</v>
      </c>
      <c r="Z23" s="59" t="n">
        <v>0</v>
      </c>
      <c r="AA23" s="59" t="n">
        <v>60</v>
      </c>
      <c r="AB23" s="59" t="n">
        <v>0</v>
      </c>
      <c r="AC23" s="64" t="n">
        <v>5</v>
      </c>
      <c r="AD23" s="65" t="n">
        <f aca="false">U23-T23</f>
        <v>0</v>
      </c>
      <c r="AE23" s="59" t="n">
        <v>0</v>
      </c>
      <c r="AF23" s="66" t="n">
        <v>0</v>
      </c>
      <c r="AG23" s="67" t="n">
        <f aca="false">IF(R23&gt;0,R23/24,"no data")</f>
        <v>154.833333333333</v>
      </c>
      <c r="AH23" s="66" t="n">
        <v>0</v>
      </c>
      <c r="AI23" s="68" t="n">
        <f aca="false">(1440-((W23*X23)+(Y23*Z23)+(AA23*AB23))/(W23+Y23+AA23))/1440</f>
        <v>1</v>
      </c>
      <c r="AJ23" s="69" t="n">
        <v>0</v>
      </c>
      <c r="AK23" s="91" t="n">
        <v>0</v>
      </c>
      <c r="AL23" s="96" t="n">
        <v>0</v>
      </c>
      <c r="AM23" s="58" t="n">
        <f aca="false">AK23*AL23</f>
        <v>0</v>
      </c>
      <c r="AN23" s="91" t="n">
        <v>0</v>
      </c>
      <c r="AO23" s="93" t="n">
        <v>0</v>
      </c>
      <c r="AP23" s="73" t="n">
        <f aca="false">AN23*AO23</f>
        <v>0</v>
      </c>
      <c r="AQ23" s="94" t="str">
        <f aca="false">IF(U23&gt;0,((((AK23*AL23)+(AN23*AO23))/(U23*1000))*1000000),"no data")</f>
        <v>no data</v>
      </c>
      <c r="AR23" s="75" t="n">
        <f aca="false">S23/24</f>
        <v>0</v>
      </c>
      <c r="AS23" s="34"/>
      <c r="AT23" s="59" t="n">
        <v>0</v>
      </c>
      <c r="AU23" s="76" t="n">
        <v>0</v>
      </c>
      <c r="AV23" s="76" t="n">
        <v>0</v>
      </c>
      <c r="AW23" s="59" t="n">
        <v>0</v>
      </c>
      <c r="AX23" s="76" t="n">
        <v>0</v>
      </c>
      <c r="AY23" s="59" t="n">
        <v>0</v>
      </c>
      <c r="AZ23" s="59" t="n">
        <v>5</v>
      </c>
      <c r="BB23" s="77" t="n">
        <v>0</v>
      </c>
      <c r="BC23" s="77" t="n">
        <v>0</v>
      </c>
      <c r="BD23" s="77" t="n">
        <v>0</v>
      </c>
      <c r="BE23" s="77" t="n">
        <v>0</v>
      </c>
      <c r="BF23" s="77" t="str">
        <f aca="false">AQ23</f>
        <v>no data</v>
      </c>
      <c r="BG23" s="139" t="n">
        <v>0</v>
      </c>
      <c r="BH23" s="79" t="n">
        <v>0</v>
      </c>
      <c r="BI23" s="80" t="n">
        <v>0</v>
      </c>
      <c r="BJ23" s="81" t="n">
        <v>0</v>
      </c>
      <c r="BK23" s="82" t="n">
        <v>0</v>
      </c>
      <c r="BL23" s="82" t="n">
        <v>0</v>
      </c>
      <c r="BM23" s="82" t="n">
        <v>0</v>
      </c>
      <c r="BN23" s="142" t="n">
        <v>1001</v>
      </c>
      <c r="BO23" s="81" t="n">
        <v>50</v>
      </c>
      <c r="BP23" s="83" t="n">
        <v>0</v>
      </c>
      <c r="BQ23" s="78" t="n">
        <v>0</v>
      </c>
      <c r="BR23" s="78" t="n">
        <v>0</v>
      </c>
      <c r="BS23" s="84"/>
      <c r="BT23" s="77" t="n">
        <v>0</v>
      </c>
      <c r="BU23" s="77" t="n">
        <v>0</v>
      </c>
      <c r="BV23" s="98"/>
      <c r="BW23" s="77" t="n">
        <v>0</v>
      </c>
      <c r="BX23" s="78" t="n">
        <v>0</v>
      </c>
      <c r="BY23" s="78" t="n">
        <v>0</v>
      </c>
      <c r="CA23" s="78" t="n">
        <v>0</v>
      </c>
      <c r="CB23" s="78" t="n">
        <v>0</v>
      </c>
      <c r="CD23" s="78" t="n">
        <v>0</v>
      </c>
      <c r="CE23" s="78" t="n">
        <v>0</v>
      </c>
      <c r="CF23" s="78" t="n">
        <v>0</v>
      </c>
      <c r="CG23" s="78" t="n">
        <v>0</v>
      </c>
    </row>
    <row r="24" customFormat="false" ht="14.3" hidden="false" customHeight="false" outlineLevel="0" collapsed="false">
      <c r="A24" s="54"/>
      <c r="B24" s="55" t="n">
        <v>43512</v>
      </c>
      <c r="C24" s="56" t="n">
        <v>60.36</v>
      </c>
      <c r="D24" s="57" t="n">
        <v>0.5765</v>
      </c>
      <c r="E24" s="58" t="n">
        <v>48.65</v>
      </c>
      <c r="F24" s="60" t="n">
        <v>72.85</v>
      </c>
      <c r="G24" s="60" t="n">
        <v>48.91</v>
      </c>
      <c r="H24" s="60" t="n">
        <v>0</v>
      </c>
      <c r="I24" s="60" t="n">
        <v>0</v>
      </c>
      <c r="J24" s="60" t="n">
        <v>0</v>
      </c>
      <c r="K24" s="60" t="n">
        <v>0</v>
      </c>
      <c r="L24" s="60" t="n">
        <v>0</v>
      </c>
      <c r="M24" s="60" t="n">
        <v>0</v>
      </c>
      <c r="N24" s="60" t="n">
        <v>0</v>
      </c>
      <c r="O24" s="60" t="n">
        <v>0</v>
      </c>
      <c r="P24" s="60" t="n">
        <v>0</v>
      </c>
      <c r="Q24" s="60" t="n">
        <v>0</v>
      </c>
      <c r="R24" s="143" t="n">
        <v>3712</v>
      </c>
      <c r="S24" s="62" t="n">
        <v>0</v>
      </c>
      <c r="T24" s="65" t="n">
        <v>0</v>
      </c>
      <c r="U24" s="144" t="n">
        <v>0</v>
      </c>
      <c r="V24" s="144" t="n">
        <v>0</v>
      </c>
      <c r="W24" s="60" t="n">
        <v>44</v>
      </c>
      <c r="X24" s="60" t="n">
        <v>0</v>
      </c>
      <c r="Y24" s="60" t="n">
        <v>48</v>
      </c>
      <c r="Z24" s="60" t="n">
        <v>0</v>
      </c>
      <c r="AA24" s="60" t="n">
        <v>60</v>
      </c>
      <c r="AB24" s="60" t="n">
        <v>0</v>
      </c>
      <c r="AC24" s="64" t="n">
        <v>5</v>
      </c>
      <c r="AD24" s="65" t="n">
        <f aca="false">U24-T24</f>
        <v>0</v>
      </c>
      <c r="AE24" s="60" t="n">
        <v>0</v>
      </c>
      <c r="AF24" s="66" t="n">
        <v>0</v>
      </c>
      <c r="AG24" s="67" t="n">
        <f aca="false">IF(R24&gt;0,R24/24,"no data")</f>
        <v>154.666666666667</v>
      </c>
      <c r="AH24" s="66" t="n">
        <v>0</v>
      </c>
      <c r="AI24" s="68" t="n">
        <f aca="false">(1440-((W24*X24)+(Y24*Z24)+(AA24*AB24))/(W24+Y24+AA24))/1440</f>
        <v>1</v>
      </c>
      <c r="AJ24" s="69" t="n">
        <v>0</v>
      </c>
      <c r="AK24" s="91" t="n">
        <v>0</v>
      </c>
      <c r="AL24" s="96" t="n">
        <v>0</v>
      </c>
      <c r="AM24" s="58" t="n">
        <f aca="false">AK24*AL24</f>
        <v>0</v>
      </c>
      <c r="AN24" s="91" t="n">
        <v>0</v>
      </c>
      <c r="AO24" s="93" t="n">
        <v>0</v>
      </c>
      <c r="AP24" s="73" t="n">
        <f aca="false">AN24*AO24</f>
        <v>0</v>
      </c>
      <c r="AQ24" s="94" t="str">
        <f aca="false">IF(U24&gt;0,((((AK24*AL24)+(AN24*AO24))/(U24*1000))*1000000),"no data")</f>
        <v>no data</v>
      </c>
      <c r="AR24" s="75" t="n">
        <f aca="false">S24/24</f>
        <v>0</v>
      </c>
      <c r="AS24" s="34"/>
      <c r="AT24" s="60" t="n">
        <v>0</v>
      </c>
      <c r="AU24" s="60" t="n">
        <v>0</v>
      </c>
      <c r="AV24" s="60" t="n">
        <v>0</v>
      </c>
      <c r="AW24" s="60" t="n">
        <v>0</v>
      </c>
      <c r="AX24" s="60" t="n">
        <v>0</v>
      </c>
      <c r="AY24" s="60" t="n">
        <v>0</v>
      </c>
      <c r="AZ24" s="60" t="n">
        <v>5</v>
      </c>
      <c r="BB24" s="77" t="n">
        <v>0</v>
      </c>
      <c r="BC24" s="77" t="n">
        <v>0</v>
      </c>
      <c r="BD24" s="77" t="n">
        <v>0</v>
      </c>
      <c r="BE24" s="77" t="n">
        <v>0</v>
      </c>
      <c r="BF24" s="77" t="str">
        <f aca="false">AQ24</f>
        <v>no data</v>
      </c>
      <c r="BG24" s="139" t="n">
        <v>0</v>
      </c>
      <c r="BH24" s="145" t="n">
        <v>0</v>
      </c>
      <c r="BI24" s="145" t="n">
        <v>0</v>
      </c>
      <c r="BJ24" s="146" t="n">
        <v>0</v>
      </c>
      <c r="BK24" s="146" t="n">
        <v>0</v>
      </c>
      <c r="BL24" s="146" t="n">
        <v>0</v>
      </c>
      <c r="BM24" s="146" t="n">
        <v>0</v>
      </c>
      <c r="BN24" s="147" t="n">
        <v>1002</v>
      </c>
      <c r="BO24" s="147" t="n">
        <v>50</v>
      </c>
      <c r="BP24" s="148" t="n">
        <v>0</v>
      </c>
      <c r="BQ24" s="78" t="n">
        <v>0</v>
      </c>
      <c r="BR24" s="78" t="n">
        <v>0</v>
      </c>
      <c r="BS24" s="84"/>
      <c r="BT24" s="97" t="n">
        <v>0</v>
      </c>
      <c r="BU24" s="97" t="n">
        <v>0</v>
      </c>
      <c r="BV24" s="98"/>
      <c r="BW24" s="77" t="n">
        <v>0</v>
      </c>
      <c r="BX24" s="147" t="n">
        <v>0</v>
      </c>
      <c r="BY24" s="147" t="n">
        <v>0</v>
      </c>
      <c r="CA24" s="147" t="n">
        <v>0</v>
      </c>
      <c r="CB24" s="147" t="n">
        <v>0</v>
      </c>
      <c r="CD24" s="147" t="n">
        <v>0</v>
      </c>
      <c r="CE24" s="147" t="n">
        <v>0</v>
      </c>
      <c r="CF24" s="147" t="n">
        <v>0</v>
      </c>
      <c r="CG24" s="147" t="n">
        <v>0</v>
      </c>
    </row>
    <row r="25" customFormat="false" ht="14.3" hidden="false" customHeight="false" outlineLevel="0" collapsed="false">
      <c r="A25" s="54"/>
      <c r="B25" s="55" t="n">
        <v>43513</v>
      </c>
      <c r="C25" s="56" t="n">
        <v>61.52</v>
      </c>
      <c r="D25" s="57" t="n">
        <v>0.5992</v>
      </c>
      <c r="E25" s="58" t="n">
        <v>50.87</v>
      </c>
      <c r="F25" s="149" t="n">
        <v>72</v>
      </c>
      <c r="G25" s="149" t="n">
        <v>52</v>
      </c>
      <c r="H25" s="60" t="n">
        <v>0</v>
      </c>
      <c r="I25" s="60" t="n">
        <v>0</v>
      </c>
      <c r="J25" s="60" t="n">
        <v>0</v>
      </c>
      <c r="K25" s="60" t="n">
        <v>0</v>
      </c>
      <c r="L25" s="60" t="n">
        <v>0</v>
      </c>
      <c r="M25" s="60" t="n">
        <v>0</v>
      </c>
      <c r="N25" s="60" t="n">
        <v>0</v>
      </c>
      <c r="O25" s="60" t="n">
        <v>0</v>
      </c>
      <c r="P25" s="60" t="n">
        <v>0</v>
      </c>
      <c r="Q25" s="60" t="n">
        <v>0</v>
      </c>
      <c r="R25" s="143" t="n">
        <v>3710</v>
      </c>
      <c r="S25" s="62" t="n">
        <v>0</v>
      </c>
      <c r="T25" s="65" t="n">
        <v>0</v>
      </c>
      <c r="U25" s="144" t="n">
        <v>0</v>
      </c>
      <c r="V25" s="144" t="n">
        <v>0</v>
      </c>
      <c r="W25" s="60" t="n">
        <v>44</v>
      </c>
      <c r="X25" s="60" t="n">
        <v>0</v>
      </c>
      <c r="Y25" s="60" t="n">
        <v>48</v>
      </c>
      <c r="Z25" s="60" t="n">
        <v>0</v>
      </c>
      <c r="AA25" s="60" t="n">
        <v>60</v>
      </c>
      <c r="AB25" s="60" t="n">
        <v>0</v>
      </c>
      <c r="AC25" s="64" t="n">
        <v>5</v>
      </c>
      <c r="AD25" s="65" t="n">
        <f aca="false">U25-T25</f>
        <v>0</v>
      </c>
      <c r="AE25" s="60" t="n">
        <v>0</v>
      </c>
      <c r="AF25" s="66" t="n">
        <v>0</v>
      </c>
      <c r="AG25" s="67" t="n">
        <f aca="false">IF(R25&gt;0,R25/24,"no data")</f>
        <v>154.583333333333</v>
      </c>
      <c r="AH25" s="66" t="n">
        <v>0</v>
      </c>
      <c r="AI25" s="68" t="n">
        <f aca="false">(1440-((W25*X25)+(Y25*Z25)+(AA25*AB25))/(W25+Y25+AA25))/1440</f>
        <v>1</v>
      </c>
      <c r="AJ25" s="69" t="n">
        <v>0</v>
      </c>
      <c r="AK25" s="91" t="n">
        <v>0</v>
      </c>
      <c r="AL25" s="96" t="n">
        <v>0</v>
      </c>
      <c r="AM25" s="58" t="n">
        <f aca="false">AK25*AL25</f>
        <v>0</v>
      </c>
      <c r="AN25" s="91" t="n">
        <v>0</v>
      </c>
      <c r="AO25" s="93" t="n">
        <v>0</v>
      </c>
      <c r="AP25" s="73" t="n">
        <f aca="false">AN25*AO25</f>
        <v>0</v>
      </c>
      <c r="AQ25" s="94" t="str">
        <f aca="false">IF(U25&gt;0,((((AK25*AL25)+(AN25*AO25))/(U25*1000))*1000000),"no data")</f>
        <v>no data</v>
      </c>
      <c r="AR25" s="75" t="n">
        <f aca="false">S25/24</f>
        <v>0</v>
      </c>
      <c r="AS25" s="34"/>
      <c r="AT25" s="60" t="n">
        <v>0</v>
      </c>
      <c r="AU25" s="60" t="n">
        <v>0</v>
      </c>
      <c r="AV25" s="60" t="n">
        <v>0</v>
      </c>
      <c r="AW25" s="60" t="n">
        <v>0</v>
      </c>
      <c r="AX25" s="60" t="n">
        <v>0</v>
      </c>
      <c r="AY25" s="60" t="n">
        <v>0</v>
      </c>
      <c r="AZ25" s="60" t="n">
        <v>5</v>
      </c>
      <c r="BB25" s="77" t="n">
        <v>0</v>
      </c>
      <c r="BC25" s="77" t="n">
        <v>0</v>
      </c>
      <c r="BD25" s="77" t="n">
        <v>0</v>
      </c>
      <c r="BE25" s="77" t="n">
        <v>0</v>
      </c>
      <c r="BF25" s="77" t="str">
        <f aca="false">AQ25</f>
        <v>no data</v>
      </c>
      <c r="BG25" s="139" t="n">
        <v>0</v>
      </c>
      <c r="BH25" s="145" t="n">
        <v>0</v>
      </c>
      <c r="BI25" s="80" t="n">
        <v>0</v>
      </c>
      <c r="BJ25" s="146" t="n">
        <v>0</v>
      </c>
      <c r="BK25" s="146" t="n">
        <v>0</v>
      </c>
      <c r="BL25" s="146" t="n">
        <v>0</v>
      </c>
      <c r="BM25" s="146" t="n">
        <v>0</v>
      </c>
      <c r="BN25" s="147" t="n">
        <v>998</v>
      </c>
      <c r="BO25" s="147" t="n">
        <v>50</v>
      </c>
      <c r="BP25" s="148" t="n">
        <v>0</v>
      </c>
      <c r="BQ25" s="78" t="n">
        <v>0</v>
      </c>
      <c r="BR25" s="78" t="n">
        <v>0</v>
      </c>
      <c r="BS25" s="84"/>
      <c r="BT25" s="97" t="n">
        <v>0</v>
      </c>
      <c r="BU25" s="97" t="n">
        <v>0</v>
      </c>
      <c r="BV25" s="98"/>
      <c r="BW25" s="77" t="n">
        <v>0</v>
      </c>
      <c r="BX25" s="147" t="n">
        <v>0</v>
      </c>
      <c r="BY25" s="147" t="n">
        <v>0</v>
      </c>
      <c r="CA25" s="147" t="n">
        <v>0</v>
      </c>
      <c r="CB25" s="147" t="n">
        <v>0</v>
      </c>
      <c r="CD25" s="147" t="n">
        <v>0</v>
      </c>
      <c r="CE25" s="147" t="n">
        <v>0</v>
      </c>
      <c r="CF25" s="147" t="n">
        <v>0</v>
      </c>
      <c r="CG25" s="147" t="n">
        <v>0</v>
      </c>
    </row>
    <row r="26" customFormat="false" ht="14.3" hidden="false" customHeight="false" outlineLevel="0" collapsed="false">
      <c r="A26" s="54"/>
      <c r="B26" s="55" t="n">
        <v>43514</v>
      </c>
      <c r="C26" s="56" t="n">
        <v>58.17</v>
      </c>
      <c r="D26" s="57" t="n">
        <v>0.7433</v>
      </c>
      <c r="E26" s="58" t="n">
        <v>53.12</v>
      </c>
      <c r="F26" s="60" t="n">
        <v>62</v>
      </c>
      <c r="G26" s="60" t="n">
        <v>54</v>
      </c>
      <c r="H26" s="59" t="n">
        <v>0</v>
      </c>
      <c r="I26" s="59" t="n">
        <v>0</v>
      </c>
      <c r="J26" s="59" t="n">
        <v>0</v>
      </c>
      <c r="K26" s="59" t="n">
        <v>0</v>
      </c>
      <c r="L26" s="61" t="n">
        <v>0</v>
      </c>
      <c r="M26" s="61" t="n">
        <v>0</v>
      </c>
      <c r="N26" s="61" t="n">
        <v>0</v>
      </c>
      <c r="O26" s="61" t="n">
        <v>0</v>
      </c>
      <c r="P26" s="61" t="n">
        <v>0</v>
      </c>
      <c r="Q26" s="61" t="n">
        <v>0</v>
      </c>
      <c r="R26" s="143" t="n">
        <v>3720</v>
      </c>
      <c r="S26" s="62" t="n">
        <v>0</v>
      </c>
      <c r="T26" s="150" t="n">
        <v>0</v>
      </c>
      <c r="U26" s="63" t="n">
        <v>0</v>
      </c>
      <c r="V26" s="63" t="n">
        <v>0</v>
      </c>
      <c r="W26" s="59" t="n">
        <v>44</v>
      </c>
      <c r="X26" s="60" t="n">
        <v>0</v>
      </c>
      <c r="Y26" s="60" t="n">
        <v>48</v>
      </c>
      <c r="Z26" s="60" t="n">
        <v>0</v>
      </c>
      <c r="AA26" s="60" t="n">
        <v>60</v>
      </c>
      <c r="AB26" s="60" t="n">
        <v>0</v>
      </c>
      <c r="AC26" s="64" t="n">
        <v>5</v>
      </c>
      <c r="AD26" s="65" t="n">
        <f aca="false">U26-T26</f>
        <v>0</v>
      </c>
      <c r="AE26" s="60" t="n">
        <v>0</v>
      </c>
      <c r="AF26" s="66" t="n">
        <v>0</v>
      </c>
      <c r="AG26" s="67" t="n">
        <f aca="false">IF(R26&gt;0,R26/24,"no data")</f>
        <v>155</v>
      </c>
      <c r="AH26" s="66" t="n">
        <v>0</v>
      </c>
      <c r="AI26" s="68" t="n">
        <f aca="false">(1440-((W26*X26)+(Y26*Z26)+(AA26*AB26))/(W26+Y26+AA26))/1440</f>
        <v>1</v>
      </c>
      <c r="AJ26" s="69" t="n">
        <v>0</v>
      </c>
      <c r="AK26" s="91" t="n">
        <v>0</v>
      </c>
      <c r="AL26" s="96" t="n">
        <v>0</v>
      </c>
      <c r="AM26" s="58" t="n">
        <f aca="false">AK26*AL26</f>
        <v>0</v>
      </c>
      <c r="AN26" s="91" t="n">
        <v>0</v>
      </c>
      <c r="AO26" s="93" t="n">
        <v>0</v>
      </c>
      <c r="AP26" s="73" t="n">
        <f aca="false">AN26*AO26</f>
        <v>0</v>
      </c>
      <c r="AQ26" s="94" t="str">
        <f aca="false">IF(U26&gt;0,((((AK26*AL26)+(AN26*AO26))/(U26*1000))*1000000),"no data")</f>
        <v>no data</v>
      </c>
      <c r="AR26" s="75" t="n">
        <f aca="false">S26/24</f>
        <v>0</v>
      </c>
      <c r="AS26" s="34"/>
      <c r="AT26" s="59" t="n">
        <v>0</v>
      </c>
      <c r="AU26" s="76" t="n">
        <v>0</v>
      </c>
      <c r="AV26" s="76" t="n">
        <v>0</v>
      </c>
      <c r="AW26" s="59" t="n">
        <v>0</v>
      </c>
      <c r="AX26" s="76" t="n">
        <v>0</v>
      </c>
      <c r="AY26" s="59" t="n">
        <v>0</v>
      </c>
      <c r="AZ26" s="59" t="n">
        <v>5</v>
      </c>
      <c r="BB26" s="77" t="n">
        <v>0</v>
      </c>
      <c r="BC26" s="77" t="n">
        <v>0</v>
      </c>
      <c r="BD26" s="77" t="n">
        <v>0</v>
      </c>
      <c r="BE26" s="77" t="n">
        <v>0</v>
      </c>
      <c r="BF26" s="77" t="str">
        <f aca="false">AQ26</f>
        <v>no data</v>
      </c>
      <c r="BG26" s="139" t="n">
        <v>0</v>
      </c>
      <c r="BH26" s="79" t="n">
        <v>0</v>
      </c>
      <c r="BI26" s="80" t="n">
        <v>0</v>
      </c>
      <c r="BJ26" s="81" t="n">
        <v>0</v>
      </c>
      <c r="BK26" s="82" t="n">
        <v>0</v>
      </c>
      <c r="BL26" s="82" t="n">
        <v>0</v>
      </c>
      <c r="BM26" s="82" t="n">
        <v>0</v>
      </c>
      <c r="BN26" s="82" t="n">
        <v>998</v>
      </c>
      <c r="BO26" s="81" t="n">
        <v>50</v>
      </c>
      <c r="BP26" s="83" t="n">
        <v>0</v>
      </c>
      <c r="BQ26" s="78" t="n">
        <v>0</v>
      </c>
      <c r="BR26" s="78" t="n">
        <v>0</v>
      </c>
      <c r="BS26" s="84"/>
      <c r="BT26" s="97" t="n">
        <v>0</v>
      </c>
      <c r="BU26" s="97" t="n">
        <v>0</v>
      </c>
      <c r="BV26" s="98"/>
      <c r="BW26" s="77" t="n">
        <v>0</v>
      </c>
      <c r="BX26" s="78" t="n">
        <v>0</v>
      </c>
      <c r="BY26" s="78" t="n">
        <v>0</v>
      </c>
      <c r="CA26" s="78" t="n">
        <v>0</v>
      </c>
      <c r="CB26" s="78" t="n">
        <v>0</v>
      </c>
      <c r="CD26" s="78" t="n">
        <v>0</v>
      </c>
      <c r="CE26" s="78" t="n">
        <v>0</v>
      </c>
      <c r="CF26" s="78" t="n">
        <v>0</v>
      </c>
      <c r="CG26" s="78" t="n">
        <v>0</v>
      </c>
    </row>
    <row r="27" customFormat="false" ht="12.75" hidden="false" customHeight="true" outlineLevel="0" collapsed="false">
      <c r="A27" s="54" t="s">
        <v>92</v>
      </c>
      <c r="B27" s="55" t="n">
        <v>43515</v>
      </c>
      <c r="C27" s="103" t="n">
        <v>57</v>
      </c>
      <c r="D27" s="132" t="n">
        <v>0.76</v>
      </c>
      <c r="E27" s="105" t="n">
        <v>52</v>
      </c>
      <c r="F27" s="107" t="n">
        <v>66</v>
      </c>
      <c r="G27" s="107" t="n">
        <v>57</v>
      </c>
      <c r="H27" s="107" t="n">
        <v>0</v>
      </c>
      <c r="I27" s="107" t="n">
        <v>0</v>
      </c>
      <c r="J27" s="107" t="n">
        <v>0</v>
      </c>
      <c r="K27" s="107" t="n">
        <v>0</v>
      </c>
      <c r="L27" s="151" t="n">
        <v>0</v>
      </c>
      <c r="M27" s="151" t="n">
        <v>0</v>
      </c>
      <c r="N27" s="151" t="n">
        <v>0</v>
      </c>
      <c r="O27" s="151" t="n">
        <v>0</v>
      </c>
      <c r="P27" s="151" t="n">
        <v>0</v>
      </c>
      <c r="Q27" s="151" t="n">
        <v>0</v>
      </c>
      <c r="R27" s="152" t="n">
        <v>3720</v>
      </c>
      <c r="S27" s="110" t="n">
        <v>0</v>
      </c>
      <c r="T27" s="110" t="n">
        <v>0</v>
      </c>
      <c r="U27" s="111" t="n">
        <v>0</v>
      </c>
      <c r="V27" s="111" t="n">
        <v>0</v>
      </c>
      <c r="W27" s="107" t="n">
        <v>44</v>
      </c>
      <c r="X27" s="107" t="n">
        <v>0</v>
      </c>
      <c r="Y27" s="107" t="n">
        <v>48</v>
      </c>
      <c r="Z27" s="107" t="n">
        <v>0</v>
      </c>
      <c r="AA27" s="107" t="n">
        <v>60</v>
      </c>
      <c r="AB27" s="107" t="n">
        <v>0</v>
      </c>
      <c r="AC27" s="112" t="n">
        <v>5</v>
      </c>
      <c r="AD27" s="113" t="n">
        <f aca="false">U27-T27</f>
        <v>0</v>
      </c>
      <c r="AE27" s="107" t="n">
        <v>0</v>
      </c>
      <c r="AF27" s="114" t="n">
        <v>0</v>
      </c>
      <c r="AG27" s="115" t="n">
        <f aca="false">IF(R27&gt;0,R27/24,"no data")</f>
        <v>155</v>
      </c>
      <c r="AH27" s="114" t="n">
        <v>0</v>
      </c>
      <c r="AI27" s="116" t="n">
        <f aca="false">(1440-((W27*X27)+(Y27*Z27)+(AA27*AB27))/(W27+Y27+AA27))/1440</f>
        <v>1</v>
      </c>
      <c r="AJ27" s="117" t="n">
        <v>0</v>
      </c>
      <c r="AK27" s="118" t="n">
        <v>0</v>
      </c>
      <c r="AL27" s="119" t="n">
        <v>0</v>
      </c>
      <c r="AM27" s="105" t="n">
        <f aca="false">AK27*AL27</f>
        <v>0</v>
      </c>
      <c r="AN27" s="118" t="n">
        <v>0</v>
      </c>
      <c r="AO27" s="120" t="n">
        <v>0</v>
      </c>
      <c r="AP27" s="121" t="n">
        <f aca="false">AN27*AO27</f>
        <v>0</v>
      </c>
      <c r="AQ27" s="122" t="str">
        <f aca="false">IF(U27&gt;0,((((AK27*AL27)+(AN27*AO27))/(U27*1000))*1000000),"no data")</f>
        <v>no data</v>
      </c>
      <c r="AR27" s="123" t="n">
        <f aca="false">S27/24</f>
        <v>0</v>
      </c>
      <c r="AS27" s="34"/>
      <c r="AT27" s="106" t="n">
        <v>0</v>
      </c>
      <c r="AU27" s="125" t="n">
        <v>0</v>
      </c>
      <c r="AV27" s="125" t="n">
        <v>0</v>
      </c>
      <c r="AW27" s="106" t="n">
        <v>0</v>
      </c>
      <c r="AX27" s="125" t="n">
        <v>0</v>
      </c>
      <c r="AY27" s="106" t="n">
        <v>0</v>
      </c>
      <c r="AZ27" s="106" t="n">
        <v>5</v>
      </c>
      <c r="BB27" s="126" t="n">
        <v>0</v>
      </c>
      <c r="BC27" s="126" t="n">
        <v>0</v>
      </c>
      <c r="BD27" s="126" t="n">
        <v>0</v>
      </c>
      <c r="BE27" s="126" t="n">
        <v>0</v>
      </c>
      <c r="BF27" s="126" t="str">
        <f aca="false">AQ27</f>
        <v>no data</v>
      </c>
      <c r="BG27" s="128" t="n">
        <v>0</v>
      </c>
      <c r="BH27" s="153" t="n">
        <v>0</v>
      </c>
      <c r="BI27" s="154" t="n">
        <v>0</v>
      </c>
      <c r="BJ27" s="155" t="n">
        <v>0</v>
      </c>
      <c r="BK27" s="156" t="n">
        <v>0</v>
      </c>
      <c r="BL27" s="156" t="n">
        <v>0</v>
      </c>
      <c r="BM27" s="156" t="n">
        <v>0</v>
      </c>
      <c r="BN27" s="156" t="n">
        <v>998</v>
      </c>
      <c r="BO27" s="156" t="n">
        <v>50</v>
      </c>
      <c r="BP27" s="157" t="n">
        <v>0</v>
      </c>
      <c r="BQ27" s="156" t="n">
        <v>0</v>
      </c>
      <c r="BR27" s="156" t="n">
        <v>0</v>
      </c>
      <c r="BS27" s="84"/>
      <c r="BT27" s="156" t="n">
        <v>0</v>
      </c>
      <c r="BU27" s="156" t="n">
        <v>0</v>
      </c>
      <c r="BV27" s="98"/>
      <c r="BW27" s="126" t="n">
        <v>0</v>
      </c>
      <c r="BX27" s="128" t="n">
        <v>0</v>
      </c>
      <c r="BY27" s="128" t="n">
        <v>0</v>
      </c>
      <c r="CA27" s="128" t="n">
        <v>0</v>
      </c>
      <c r="CB27" s="128" t="n">
        <v>0</v>
      </c>
      <c r="CD27" s="128" t="n">
        <v>0</v>
      </c>
      <c r="CE27" s="128" t="n">
        <v>0</v>
      </c>
      <c r="CF27" s="128" t="n">
        <v>0</v>
      </c>
      <c r="CG27" s="128" t="n">
        <v>0</v>
      </c>
    </row>
    <row r="28" customFormat="false" ht="14.3" hidden="false" customHeight="false" outlineLevel="0" collapsed="false">
      <c r="A28" s="54"/>
      <c r="B28" s="55" t="n">
        <v>43516</v>
      </c>
      <c r="C28" s="103" t="n">
        <v>56</v>
      </c>
      <c r="D28" s="132" t="n">
        <v>0.82</v>
      </c>
      <c r="E28" s="105" t="n">
        <v>53</v>
      </c>
      <c r="F28" s="107" t="n">
        <v>58</v>
      </c>
      <c r="G28" s="107" t="n">
        <v>54</v>
      </c>
      <c r="H28" s="107" t="n">
        <v>0</v>
      </c>
      <c r="I28" s="107" t="n">
        <v>0</v>
      </c>
      <c r="J28" s="107" t="n">
        <v>0</v>
      </c>
      <c r="K28" s="107" t="n">
        <v>0</v>
      </c>
      <c r="L28" s="151" t="n">
        <v>0</v>
      </c>
      <c r="M28" s="151" t="n">
        <v>0</v>
      </c>
      <c r="N28" s="151" t="n">
        <v>0</v>
      </c>
      <c r="O28" s="151" t="n">
        <v>0</v>
      </c>
      <c r="P28" s="151" t="n">
        <v>0</v>
      </c>
      <c r="Q28" s="151" t="n">
        <v>0</v>
      </c>
      <c r="R28" s="152" t="n">
        <v>3720</v>
      </c>
      <c r="S28" s="110" t="n">
        <v>0</v>
      </c>
      <c r="T28" s="110" t="n">
        <v>0</v>
      </c>
      <c r="U28" s="111" t="n">
        <v>0</v>
      </c>
      <c r="V28" s="111" t="n">
        <v>0</v>
      </c>
      <c r="W28" s="107" t="n">
        <v>44</v>
      </c>
      <c r="X28" s="107" t="n">
        <v>0</v>
      </c>
      <c r="Y28" s="107" t="n">
        <v>48</v>
      </c>
      <c r="Z28" s="107" t="n">
        <v>0</v>
      </c>
      <c r="AA28" s="107" t="n">
        <v>60</v>
      </c>
      <c r="AB28" s="107" t="n">
        <v>0</v>
      </c>
      <c r="AC28" s="112" t="n">
        <v>5</v>
      </c>
      <c r="AD28" s="113" t="n">
        <f aca="false">U28-T28</f>
        <v>0</v>
      </c>
      <c r="AE28" s="107" t="n">
        <v>0</v>
      </c>
      <c r="AF28" s="114" t="n">
        <v>0</v>
      </c>
      <c r="AG28" s="115" t="n">
        <f aca="false">IF(R28&gt;0,R28/24,"no data")</f>
        <v>155</v>
      </c>
      <c r="AH28" s="114" t="n">
        <v>0</v>
      </c>
      <c r="AI28" s="116" t="n">
        <f aca="false">(1440-((W28*X28)+(Y28*Z28)+(AA28*AB28))/(W28+Y28+AA28))/1440</f>
        <v>1</v>
      </c>
      <c r="AJ28" s="117" t="n">
        <v>0</v>
      </c>
      <c r="AK28" s="118" t="n">
        <v>0</v>
      </c>
      <c r="AL28" s="119" t="n">
        <v>0</v>
      </c>
      <c r="AM28" s="105" t="n">
        <f aca="false">AK28*AL28</f>
        <v>0</v>
      </c>
      <c r="AN28" s="118" t="n">
        <v>0</v>
      </c>
      <c r="AO28" s="120" t="n">
        <v>0</v>
      </c>
      <c r="AP28" s="121" t="n">
        <f aca="false">AN28*AO28</f>
        <v>0</v>
      </c>
      <c r="AQ28" s="122" t="str">
        <f aca="false">IF(U28&gt;0,((((AK28*AL28)+(AN28*AO28))/(U28*1000))*1000000),"no data")</f>
        <v>no data</v>
      </c>
      <c r="AR28" s="123" t="n">
        <f aca="false">S28/24</f>
        <v>0</v>
      </c>
      <c r="AS28" s="34"/>
      <c r="AT28" s="106" t="n">
        <v>0</v>
      </c>
      <c r="AU28" s="125" t="n">
        <v>0</v>
      </c>
      <c r="AV28" s="106" t="n">
        <v>0</v>
      </c>
      <c r="AW28" s="106" t="n">
        <v>0</v>
      </c>
      <c r="AX28" s="125" t="n">
        <v>0</v>
      </c>
      <c r="AY28" s="106" t="n">
        <v>0</v>
      </c>
      <c r="AZ28" s="106" t="n">
        <v>5</v>
      </c>
      <c r="BB28" s="126" t="n">
        <v>0</v>
      </c>
      <c r="BC28" s="126" t="n">
        <v>0</v>
      </c>
      <c r="BD28" s="126" t="n">
        <v>0</v>
      </c>
      <c r="BE28" s="126" t="n">
        <v>0</v>
      </c>
      <c r="BF28" s="126" t="str">
        <f aca="false">AQ28</f>
        <v>no data</v>
      </c>
      <c r="BG28" s="128" t="n">
        <v>0</v>
      </c>
      <c r="BH28" s="153" t="n">
        <v>0</v>
      </c>
      <c r="BI28" s="154" t="n">
        <v>0</v>
      </c>
      <c r="BJ28" s="155" t="n">
        <v>0</v>
      </c>
      <c r="BK28" s="156" t="n">
        <v>0</v>
      </c>
      <c r="BL28" s="156" t="n">
        <v>0</v>
      </c>
      <c r="BM28" s="156" t="n">
        <v>0</v>
      </c>
      <c r="BN28" s="158" t="n">
        <v>1001</v>
      </c>
      <c r="BO28" s="158" t="n">
        <v>50</v>
      </c>
      <c r="BP28" s="157" t="n">
        <v>0</v>
      </c>
      <c r="BQ28" s="156" t="n">
        <v>0</v>
      </c>
      <c r="BR28" s="156" t="n">
        <v>0</v>
      </c>
      <c r="BS28" s="84"/>
      <c r="BT28" s="156" t="n">
        <v>0</v>
      </c>
      <c r="BU28" s="156" t="n">
        <v>0</v>
      </c>
      <c r="BV28" s="98"/>
      <c r="BW28" s="126" t="n">
        <v>0</v>
      </c>
      <c r="BX28" s="128" t="n">
        <v>0</v>
      </c>
      <c r="BY28" s="128" t="n">
        <v>0</v>
      </c>
      <c r="CA28" s="128" t="n">
        <v>0</v>
      </c>
      <c r="CB28" s="128" t="n">
        <v>0</v>
      </c>
      <c r="CD28" s="128" t="n">
        <v>0</v>
      </c>
      <c r="CE28" s="128" t="n">
        <v>0</v>
      </c>
      <c r="CF28" s="128" t="n">
        <v>0</v>
      </c>
      <c r="CG28" s="128" t="n">
        <v>0</v>
      </c>
    </row>
    <row r="29" customFormat="false" ht="14.3" hidden="false" customHeight="false" outlineLevel="0" collapsed="false">
      <c r="A29" s="54"/>
      <c r="B29" s="55" t="n">
        <v>43517</v>
      </c>
      <c r="C29" s="103" t="n">
        <v>58.5</v>
      </c>
      <c r="D29" s="132" t="n">
        <v>0.788</v>
      </c>
      <c r="E29" s="105" t="n">
        <v>54.2</v>
      </c>
      <c r="F29" s="107" t="n">
        <v>68.5</v>
      </c>
      <c r="G29" s="107" t="n">
        <v>53.2</v>
      </c>
      <c r="H29" s="107" t="n">
        <v>0</v>
      </c>
      <c r="I29" s="107" t="n">
        <v>0</v>
      </c>
      <c r="J29" s="107" t="n">
        <v>0</v>
      </c>
      <c r="K29" s="107" t="n">
        <v>0</v>
      </c>
      <c r="L29" s="151" t="n">
        <v>0</v>
      </c>
      <c r="M29" s="151" t="n">
        <v>0</v>
      </c>
      <c r="N29" s="151" t="n">
        <v>0</v>
      </c>
      <c r="O29" s="151" t="n">
        <v>0</v>
      </c>
      <c r="P29" s="151" t="n">
        <v>0</v>
      </c>
      <c r="Q29" s="151" t="n">
        <v>0</v>
      </c>
      <c r="R29" s="152" t="n">
        <v>3720</v>
      </c>
      <c r="S29" s="110" t="n">
        <v>0</v>
      </c>
      <c r="T29" s="110" t="n">
        <v>0</v>
      </c>
      <c r="U29" s="111" t="n">
        <v>0</v>
      </c>
      <c r="V29" s="111" t="n">
        <v>0</v>
      </c>
      <c r="W29" s="107" t="n">
        <v>44</v>
      </c>
      <c r="X29" s="107" t="n">
        <v>0</v>
      </c>
      <c r="Y29" s="107" t="n">
        <v>48</v>
      </c>
      <c r="Z29" s="107" t="n">
        <v>0</v>
      </c>
      <c r="AA29" s="107" t="n">
        <v>60</v>
      </c>
      <c r="AB29" s="107" t="n">
        <v>0</v>
      </c>
      <c r="AC29" s="112" t="n">
        <v>5</v>
      </c>
      <c r="AD29" s="113" t="n">
        <f aca="false">U29-T29</f>
        <v>0</v>
      </c>
      <c r="AE29" s="107" t="n">
        <v>0</v>
      </c>
      <c r="AF29" s="114" t="n">
        <v>0</v>
      </c>
      <c r="AG29" s="115" t="n">
        <f aca="false">IF(R29&gt;0,R29/24,"no data")</f>
        <v>155</v>
      </c>
      <c r="AH29" s="114" t="n">
        <v>0</v>
      </c>
      <c r="AI29" s="116" t="n">
        <f aca="false">(1440-((W29*X29)+(Y29*Z29)+(AA29*AB29))/(W29+Y29+AA29))/1440</f>
        <v>1</v>
      </c>
      <c r="AJ29" s="117" t="n">
        <v>0</v>
      </c>
      <c r="AK29" s="118" t="n">
        <v>0</v>
      </c>
      <c r="AL29" s="119" t="n">
        <v>0</v>
      </c>
      <c r="AM29" s="105" t="n">
        <f aca="false">AK29*AL29</f>
        <v>0</v>
      </c>
      <c r="AN29" s="118" t="n">
        <v>0</v>
      </c>
      <c r="AO29" s="120" t="n">
        <v>0</v>
      </c>
      <c r="AP29" s="121" t="n">
        <f aca="false">AN29*AO29</f>
        <v>0</v>
      </c>
      <c r="AQ29" s="122" t="str">
        <f aca="false">IF(U29&gt;0,((((AK29*AL29)+(AN29*AO29))/(U29*1000))*1000000),"no data")</f>
        <v>no data</v>
      </c>
      <c r="AR29" s="123" t="n">
        <f aca="false">S29/24</f>
        <v>0</v>
      </c>
      <c r="AS29" s="34"/>
      <c r="AT29" s="106" t="n">
        <v>0</v>
      </c>
      <c r="AU29" s="125" t="n">
        <v>0</v>
      </c>
      <c r="AV29" s="125" t="n">
        <v>0</v>
      </c>
      <c r="AW29" s="106" t="n">
        <v>0</v>
      </c>
      <c r="AX29" s="125" t="n">
        <v>0</v>
      </c>
      <c r="AY29" s="106" t="n">
        <v>0</v>
      </c>
      <c r="AZ29" s="106" t="n">
        <v>5</v>
      </c>
      <c r="BB29" s="126" t="n">
        <v>0</v>
      </c>
      <c r="BC29" s="126" t="n">
        <v>0</v>
      </c>
      <c r="BD29" s="126" t="n">
        <v>0</v>
      </c>
      <c r="BE29" s="126" t="n">
        <v>0</v>
      </c>
      <c r="BF29" s="126" t="str">
        <f aca="false">AQ29</f>
        <v>no data</v>
      </c>
      <c r="BG29" s="128" t="n">
        <v>0</v>
      </c>
      <c r="BH29" s="153" t="n">
        <v>0</v>
      </c>
      <c r="BI29" s="154" t="n">
        <v>0</v>
      </c>
      <c r="BJ29" s="155" t="n">
        <v>0</v>
      </c>
      <c r="BK29" s="156" t="n">
        <v>0</v>
      </c>
      <c r="BL29" s="156" t="n">
        <v>0</v>
      </c>
      <c r="BM29" s="156" t="n">
        <v>0</v>
      </c>
      <c r="BN29" s="158" t="n">
        <v>1001.3</v>
      </c>
      <c r="BO29" s="155" t="n">
        <v>50.05</v>
      </c>
      <c r="BP29" s="157" t="n">
        <v>0</v>
      </c>
      <c r="BQ29" s="156" t="n">
        <v>0</v>
      </c>
      <c r="BR29" s="156" t="n">
        <v>0</v>
      </c>
      <c r="BS29" s="84"/>
      <c r="BT29" s="156" t="n">
        <v>0</v>
      </c>
      <c r="BU29" s="156" t="n">
        <v>0</v>
      </c>
      <c r="BV29" s="98"/>
      <c r="BW29" s="126" t="n">
        <v>0</v>
      </c>
      <c r="BX29" s="128" t="n">
        <v>0</v>
      </c>
      <c r="BY29" s="128" t="n">
        <v>0</v>
      </c>
      <c r="CA29" s="128" t="n">
        <v>0</v>
      </c>
      <c r="CB29" s="128" t="n">
        <v>0</v>
      </c>
      <c r="CD29" s="128" t="n">
        <v>0</v>
      </c>
      <c r="CE29" s="128" t="n">
        <v>0</v>
      </c>
      <c r="CF29" s="128" t="n">
        <v>0</v>
      </c>
      <c r="CG29" s="128" t="n">
        <v>0</v>
      </c>
      <c r="CK29" s="0" t="n">
        <v>4</v>
      </c>
    </row>
    <row r="30" customFormat="false" ht="14.3" hidden="false" customHeight="false" outlineLevel="0" collapsed="false">
      <c r="A30" s="54"/>
      <c r="B30" s="55" t="n">
        <v>43518</v>
      </c>
      <c r="C30" s="103" t="n">
        <v>59.9</v>
      </c>
      <c r="D30" s="132" t="n">
        <v>0.706</v>
      </c>
      <c r="E30" s="105" t="n">
        <v>52</v>
      </c>
      <c r="F30" s="107" t="n">
        <v>74</v>
      </c>
      <c r="G30" s="107" t="n">
        <v>49</v>
      </c>
      <c r="H30" s="107" t="n">
        <v>0</v>
      </c>
      <c r="I30" s="107" t="n">
        <v>0</v>
      </c>
      <c r="J30" s="107" t="n">
        <v>0</v>
      </c>
      <c r="K30" s="107" t="n">
        <v>0</v>
      </c>
      <c r="L30" s="151" t="n">
        <v>0</v>
      </c>
      <c r="M30" s="151" t="n">
        <v>0</v>
      </c>
      <c r="N30" s="151" t="n">
        <v>0</v>
      </c>
      <c r="O30" s="151" t="n">
        <v>0</v>
      </c>
      <c r="P30" s="151" t="n">
        <v>0</v>
      </c>
      <c r="Q30" s="151" t="n">
        <v>0</v>
      </c>
      <c r="R30" s="152" t="n">
        <v>3716</v>
      </c>
      <c r="S30" s="110" t="n">
        <v>0</v>
      </c>
      <c r="T30" s="110" t="n">
        <v>0</v>
      </c>
      <c r="U30" s="111" t="n">
        <v>0</v>
      </c>
      <c r="V30" s="111" t="n">
        <v>0</v>
      </c>
      <c r="W30" s="107" t="n">
        <v>44</v>
      </c>
      <c r="X30" s="107" t="n">
        <v>0</v>
      </c>
      <c r="Y30" s="107" t="n">
        <v>48</v>
      </c>
      <c r="Z30" s="107" t="n">
        <v>0</v>
      </c>
      <c r="AA30" s="107" t="n">
        <v>60</v>
      </c>
      <c r="AB30" s="107" t="n">
        <v>0</v>
      </c>
      <c r="AC30" s="112" t="n">
        <v>4</v>
      </c>
      <c r="AD30" s="113" t="n">
        <f aca="false">U30-T30</f>
        <v>0</v>
      </c>
      <c r="AE30" s="107" t="n">
        <v>0</v>
      </c>
      <c r="AF30" s="114" t="n">
        <v>0</v>
      </c>
      <c r="AG30" s="115" t="n">
        <f aca="false">IF(R30&gt;0,R30/24,"no data")</f>
        <v>154.833333333333</v>
      </c>
      <c r="AH30" s="114" t="n">
        <v>0</v>
      </c>
      <c r="AI30" s="116" t="n">
        <f aca="false">(1440-((W30*X30)+(Y30*Z30)+(AA30*AB30))/(W30+Y30+AA30))/1440</f>
        <v>1</v>
      </c>
      <c r="AJ30" s="117" t="n">
        <v>0</v>
      </c>
      <c r="AK30" s="118" t="n">
        <v>0</v>
      </c>
      <c r="AL30" s="119" t="n">
        <v>0</v>
      </c>
      <c r="AM30" s="105" t="n">
        <f aca="false">AK30*AL30</f>
        <v>0</v>
      </c>
      <c r="AN30" s="118" t="n">
        <v>0</v>
      </c>
      <c r="AO30" s="120" t="n">
        <v>0</v>
      </c>
      <c r="AP30" s="121" t="n">
        <f aca="false">AN30*AO30</f>
        <v>0</v>
      </c>
      <c r="AQ30" s="122" t="str">
        <f aca="false">IF(U30&gt;0,((((AK30*AL30)+(AN30*AO30))/(U30*1000))*1000000),"no data")</f>
        <v>no data</v>
      </c>
      <c r="AR30" s="123" t="n">
        <f aca="false">S30/24</f>
        <v>0</v>
      </c>
      <c r="AS30" s="34"/>
      <c r="AT30" s="106" t="n">
        <v>0</v>
      </c>
      <c r="AU30" s="125" t="n">
        <v>0</v>
      </c>
      <c r="AV30" s="125" t="n">
        <v>0</v>
      </c>
      <c r="AW30" s="106" t="n">
        <v>0</v>
      </c>
      <c r="AX30" s="125" t="n">
        <v>0</v>
      </c>
      <c r="AY30" s="106" t="n">
        <v>0</v>
      </c>
      <c r="AZ30" s="106" t="n">
        <v>4</v>
      </c>
      <c r="BB30" s="126" t="n">
        <v>0</v>
      </c>
      <c r="BC30" s="126" t="n">
        <v>0</v>
      </c>
      <c r="BD30" s="126" t="n">
        <v>0</v>
      </c>
      <c r="BE30" s="126" t="n">
        <v>0</v>
      </c>
      <c r="BF30" s="126" t="str">
        <f aca="false">AQ30</f>
        <v>no data</v>
      </c>
      <c r="BG30" s="128" t="n">
        <v>0</v>
      </c>
      <c r="BH30" s="153" t="n">
        <v>0</v>
      </c>
      <c r="BI30" s="154" t="n">
        <v>0</v>
      </c>
      <c r="BJ30" s="155" t="n">
        <v>0</v>
      </c>
      <c r="BK30" s="156" t="n">
        <v>0</v>
      </c>
      <c r="BL30" s="158" t="n">
        <v>0</v>
      </c>
      <c r="BM30" s="156" t="n">
        <v>0</v>
      </c>
      <c r="BN30" s="156" t="n">
        <v>1003.1</v>
      </c>
      <c r="BO30" s="155" t="n">
        <v>50.05</v>
      </c>
      <c r="BP30" s="157" t="n">
        <v>0</v>
      </c>
      <c r="BQ30" s="156" t="n">
        <v>0</v>
      </c>
      <c r="BR30" s="155" t="n">
        <v>0</v>
      </c>
      <c r="BS30" s="84"/>
      <c r="BT30" s="156" t="n">
        <v>0</v>
      </c>
      <c r="BU30" s="126" t="n">
        <v>0</v>
      </c>
      <c r="BV30" s="98"/>
      <c r="BW30" s="126" t="n">
        <v>0</v>
      </c>
      <c r="BX30" s="128" t="n">
        <v>0</v>
      </c>
      <c r="BY30" s="128" t="n">
        <v>0</v>
      </c>
      <c r="CA30" s="128" t="n">
        <v>0</v>
      </c>
      <c r="CB30" s="128" t="n">
        <v>0</v>
      </c>
      <c r="CD30" s="128" t="n">
        <v>0</v>
      </c>
      <c r="CE30" s="128" t="n">
        <v>0</v>
      </c>
      <c r="CF30" s="128" t="n">
        <v>0</v>
      </c>
      <c r="CG30" s="128" t="n">
        <v>0</v>
      </c>
      <c r="CK30" s="0" t="n">
        <v>4.1</v>
      </c>
    </row>
    <row r="31" customFormat="false" ht="14.3" hidden="false" customHeight="false" outlineLevel="0" collapsed="false">
      <c r="A31" s="54"/>
      <c r="B31" s="55" t="n">
        <v>43519</v>
      </c>
      <c r="C31" s="103" t="n">
        <v>60.9</v>
      </c>
      <c r="D31" s="132" t="n">
        <v>0.609</v>
      </c>
      <c r="E31" s="105" t="n">
        <v>50.2</v>
      </c>
      <c r="F31" s="107" t="n">
        <v>75</v>
      </c>
      <c r="G31" s="107" t="n">
        <v>49</v>
      </c>
      <c r="H31" s="107" t="n">
        <v>0</v>
      </c>
      <c r="I31" s="107" t="n">
        <v>0</v>
      </c>
      <c r="J31" s="107" t="n">
        <v>0</v>
      </c>
      <c r="K31" s="107" t="n">
        <v>0</v>
      </c>
      <c r="L31" s="136" t="n">
        <v>0</v>
      </c>
      <c r="M31" s="136" t="n">
        <v>0</v>
      </c>
      <c r="N31" s="136" t="n">
        <v>0</v>
      </c>
      <c r="O31" s="136" t="n">
        <v>0</v>
      </c>
      <c r="P31" s="136" t="n">
        <v>0</v>
      </c>
      <c r="Q31" s="136" t="n">
        <v>0</v>
      </c>
      <c r="R31" s="152" t="n">
        <v>3709</v>
      </c>
      <c r="S31" s="110" t="n">
        <v>0</v>
      </c>
      <c r="T31" s="110" t="n">
        <v>0</v>
      </c>
      <c r="U31" s="111" t="n">
        <v>0</v>
      </c>
      <c r="V31" s="111" t="n">
        <v>0</v>
      </c>
      <c r="W31" s="107" t="n">
        <v>44</v>
      </c>
      <c r="X31" s="107" t="n">
        <v>0</v>
      </c>
      <c r="Y31" s="107" t="n">
        <v>48</v>
      </c>
      <c r="Z31" s="107" t="n">
        <v>0</v>
      </c>
      <c r="AA31" s="107" t="n">
        <v>60</v>
      </c>
      <c r="AB31" s="107" t="n">
        <v>0</v>
      </c>
      <c r="AC31" s="112" t="n">
        <v>4</v>
      </c>
      <c r="AD31" s="113" t="n">
        <f aca="false">U31-T31</f>
        <v>0</v>
      </c>
      <c r="AE31" s="107" t="n">
        <v>0</v>
      </c>
      <c r="AF31" s="114" t="n">
        <v>0</v>
      </c>
      <c r="AG31" s="115" t="n">
        <f aca="false">IF(R31&gt;0,R31/24,"no data")</f>
        <v>154.541666666667</v>
      </c>
      <c r="AH31" s="114" t="n">
        <v>0</v>
      </c>
      <c r="AI31" s="116" t="n">
        <f aca="false">(1440-((W31*X31)+(Y31*Z31)+(AA31*AB31))/(W31+Y31+AA31))/1440</f>
        <v>1</v>
      </c>
      <c r="AJ31" s="117" t="n">
        <v>0</v>
      </c>
      <c r="AK31" s="118" t="n">
        <v>0</v>
      </c>
      <c r="AL31" s="119" t="n">
        <v>0</v>
      </c>
      <c r="AM31" s="105" t="n">
        <f aca="false">AK31*AL31</f>
        <v>0</v>
      </c>
      <c r="AN31" s="118" t="n">
        <v>0</v>
      </c>
      <c r="AO31" s="120" t="n">
        <v>0</v>
      </c>
      <c r="AP31" s="121" t="n">
        <f aca="false">AN31*AO31</f>
        <v>0</v>
      </c>
      <c r="AQ31" s="122" t="str">
        <f aca="false">IF(U31&gt;0,((((AK31*AL31)+(AN31*AO31))/(U31*1000))*1000000),"no data")</f>
        <v>no data</v>
      </c>
      <c r="AR31" s="123" t="n">
        <f aca="false">S31/24</f>
        <v>0</v>
      </c>
      <c r="AS31" s="34"/>
      <c r="AT31" s="106" t="n">
        <v>0</v>
      </c>
      <c r="AU31" s="125" t="n">
        <v>0</v>
      </c>
      <c r="AV31" s="125" t="n">
        <v>0</v>
      </c>
      <c r="AW31" s="106" t="n">
        <v>0</v>
      </c>
      <c r="AX31" s="125" t="n">
        <v>0</v>
      </c>
      <c r="AY31" s="106" t="n">
        <v>0</v>
      </c>
      <c r="AZ31" s="106" t="n">
        <v>4</v>
      </c>
      <c r="BB31" s="126" t="n">
        <v>0</v>
      </c>
      <c r="BC31" s="126" t="n">
        <v>0</v>
      </c>
      <c r="BD31" s="126" t="n">
        <v>0</v>
      </c>
      <c r="BE31" s="126" t="n">
        <v>0</v>
      </c>
      <c r="BF31" s="126" t="str">
        <f aca="false">AQ31</f>
        <v>no data</v>
      </c>
      <c r="BG31" s="128" t="n">
        <v>0</v>
      </c>
      <c r="BH31" s="153" t="n">
        <v>0</v>
      </c>
      <c r="BI31" s="154" t="n">
        <v>0</v>
      </c>
      <c r="BJ31" s="155" t="n">
        <v>0</v>
      </c>
      <c r="BK31" s="156" t="n">
        <v>0</v>
      </c>
      <c r="BL31" s="156" t="n">
        <v>0</v>
      </c>
      <c r="BM31" s="156" t="n">
        <v>0</v>
      </c>
      <c r="BN31" s="156" t="n">
        <v>1000</v>
      </c>
      <c r="BO31" s="155" t="n">
        <v>50.05</v>
      </c>
      <c r="BP31" s="157" t="n">
        <v>0</v>
      </c>
      <c r="BQ31" s="156" t="n">
        <v>0</v>
      </c>
      <c r="BR31" s="155" t="n">
        <v>0</v>
      </c>
      <c r="BS31" s="84"/>
      <c r="BT31" s="156" t="n">
        <v>0</v>
      </c>
      <c r="BU31" s="126" t="n">
        <v>0</v>
      </c>
      <c r="BV31" s="98"/>
      <c r="BW31" s="126" t="n">
        <v>0</v>
      </c>
      <c r="BX31" s="128" t="n">
        <v>0</v>
      </c>
      <c r="BY31" s="128" t="n">
        <v>0</v>
      </c>
      <c r="CA31" s="128" t="n">
        <v>0</v>
      </c>
      <c r="CB31" s="128" t="n">
        <v>0</v>
      </c>
      <c r="CD31" s="128" t="n">
        <v>0</v>
      </c>
      <c r="CE31" s="128" t="n">
        <v>0</v>
      </c>
      <c r="CF31" s="128" t="n">
        <v>0</v>
      </c>
      <c r="CG31" s="128" t="n">
        <v>0</v>
      </c>
      <c r="CK31" s="0" t="n">
        <v>3</v>
      </c>
    </row>
    <row r="32" customFormat="false" ht="14.3" hidden="false" customHeight="false" outlineLevel="0" collapsed="false">
      <c r="A32" s="54"/>
      <c r="B32" s="55" t="n">
        <v>43520</v>
      </c>
      <c r="C32" s="105" t="n">
        <v>61.5</v>
      </c>
      <c r="D32" s="132" t="n">
        <v>0.677</v>
      </c>
      <c r="E32" s="105" t="n">
        <v>50.05</v>
      </c>
      <c r="F32" s="106" t="n">
        <v>76</v>
      </c>
      <c r="G32" s="106" t="n">
        <v>51</v>
      </c>
      <c r="H32" s="107" t="n">
        <v>0</v>
      </c>
      <c r="I32" s="107" t="n">
        <v>0</v>
      </c>
      <c r="J32" s="107" t="n">
        <v>0</v>
      </c>
      <c r="K32" s="107" t="n">
        <v>0</v>
      </c>
      <c r="L32" s="136" t="n">
        <v>0</v>
      </c>
      <c r="M32" s="136" t="n">
        <v>0</v>
      </c>
      <c r="N32" s="136" t="n">
        <v>0</v>
      </c>
      <c r="O32" s="136" t="n">
        <v>0</v>
      </c>
      <c r="P32" s="136" t="n">
        <v>0</v>
      </c>
      <c r="Q32" s="136" t="n">
        <v>0</v>
      </c>
      <c r="R32" s="136" t="n">
        <v>3709</v>
      </c>
      <c r="S32" s="110" t="n">
        <v>0</v>
      </c>
      <c r="T32" s="110" t="n">
        <v>0</v>
      </c>
      <c r="U32" s="111" t="n">
        <v>0</v>
      </c>
      <c r="V32" s="111" t="n">
        <v>0</v>
      </c>
      <c r="W32" s="107" t="n">
        <v>44</v>
      </c>
      <c r="X32" s="107" t="n">
        <v>0</v>
      </c>
      <c r="Y32" s="107" t="n">
        <v>48</v>
      </c>
      <c r="Z32" s="107" t="n">
        <v>0</v>
      </c>
      <c r="AA32" s="107" t="n">
        <v>60</v>
      </c>
      <c r="AB32" s="107" t="n">
        <v>0</v>
      </c>
      <c r="AC32" s="112" t="n">
        <v>4</v>
      </c>
      <c r="AD32" s="113" t="n">
        <f aca="false">U32-T32</f>
        <v>0</v>
      </c>
      <c r="AE32" s="107" t="n">
        <v>0</v>
      </c>
      <c r="AF32" s="114" t="n">
        <v>0</v>
      </c>
      <c r="AG32" s="115" t="n">
        <f aca="false">IF(R32&gt;0,R32/24,"no data")</f>
        <v>154.541666666667</v>
      </c>
      <c r="AH32" s="114" t="n">
        <v>0</v>
      </c>
      <c r="AI32" s="116" t="n">
        <f aca="false">(1440-((W32*X32)+(Y32*Z32)+(AA32*AB32))/(W32+Y32+AA32))/1440</f>
        <v>1</v>
      </c>
      <c r="AJ32" s="117" t="n">
        <v>0</v>
      </c>
      <c r="AK32" s="118" t="n">
        <v>0</v>
      </c>
      <c r="AL32" s="119" t="n">
        <v>0</v>
      </c>
      <c r="AM32" s="105" t="n">
        <f aca="false">AK32*AL32</f>
        <v>0</v>
      </c>
      <c r="AN32" s="118" t="n">
        <v>0</v>
      </c>
      <c r="AO32" s="120" t="n">
        <v>0</v>
      </c>
      <c r="AP32" s="121" t="n">
        <f aca="false">AN32*AO32</f>
        <v>0</v>
      </c>
      <c r="AQ32" s="122" t="str">
        <f aca="false">IF(U32&gt;0,((((AK32*AL32)+(AN32*AO32))/(U32*1000))*1000000),"no data")</f>
        <v>no data</v>
      </c>
      <c r="AR32" s="123" t="n">
        <f aca="false">S32/24</f>
        <v>0</v>
      </c>
      <c r="AS32" s="34"/>
      <c r="AT32" s="106" t="n">
        <v>0</v>
      </c>
      <c r="AU32" s="125" t="n">
        <v>0</v>
      </c>
      <c r="AV32" s="106" t="n">
        <v>0</v>
      </c>
      <c r="AW32" s="106" t="n">
        <v>0</v>
      </c>
      <c r="AX32" s="125" t="n">
        <v>0</v>
      </c>
      <c r="AY32" s="106" t="n">
        <v>0</v>
      </c>
      <c r="AZ32" s="106" t="n">
        <v>4</v>
      </c>
      <c r="BB32" s="126" t="n">
        <v>0</v>
      </c>
      <c r="BC32" s="126" t="n">
        <v>0</v>
      </c>
      <c r="BD32" s="126" t="n">
        <v>0</v>
      </c>
      <c r="BE32" s="126" t="n">
        <v>0</v>
      </c>
      <c r="BF32" s="126" t="str">
        <f aca="false">AQ32</f>
        <v>no data</v>
      </c>
      <c r="BG32" s="128" t="n">
        <v>0</v>
      </c>
      <c r="BH32" s="153" t="n">
        <v>0</v>
      </c>
      <c r="BI32" s="154" t="n">
        <v>0</v>
      </c>
      <c r="BJ32" s="155" t="n">
        <v>0</v>
      </c>
      <c r="BK32" s="156" t="n">
        <v>0</v>
      </c>
      <c r="BL32" s="156" t="n">
        <v>0</v>
      </c>
      <c r="BM32" s="156" t="n">
        <v>0</v>
      </c>
      <c r="BN32" s="156" t="n">
        <v>995</v>
      </c>
      <c r="BO32" s="156" t="n">
        <v>50.05</v>
      </c>
      <c r="BP32" s="157" t="n">
        <v>0</v>
      </c>
      <c r="BQ32" s="156" t="n">
        <v>0</v>
      </c>
      <c r="BR32" s="155" t="n">
        <v>0</v>
      </c>
      <c r="BS32" s="84"/>
      <c r="BT32" s="126" t="n">
        <v>0</v>
      </c>
      <c r="BU32" s="126" t="n">
        <v>0</v>
      </c>
      <c r="BV32" s="98"/>
      <c r="BW32" s="126" t="n">
        <v>0</v>
      </c>
      <c r="BX32" s="128" t="n">
        <v>0</v>
      </c>
      <c r="BY32" s="128" t="n">
        <v>0</v>
      </c>
      <c r="CA32" s="128" t="n">
        <v>0</v>
      </c>
      <c r="CB32" s="128" t="n">
        <v>0</v>
      </c>
      <c r="CD32" s="128" t="n">
        <v>0</v>
      </c>
      <c r="CE32" s="128" t="n">
        <v>0</v>
      </c>
      <c r="CF32" s="128" t="n">
        <v>0</v>
      </c>
      <c r="CG32" s="128" t="n">
        <v>0</v>
      </c>
      <c r="CK32" s="0" t="n">
        <v>3.9</v>
      </c>
    </row>
    <row r="33" customFormat="false" ht="14.3" hidden="false" customHeight="false" outlineLevel="0" collapsed="false">
      <c r="A33" s="54"/>
      <c r="B33" s="55" t="n">
        <v>43521</v>
      </c>
      <c r="C33" s="103" t="n">
        <v>60.7</v>
      </c>
      <c r="D33" s="132" t="n">
        <v>0.655</v>
      </c>
      <c r="E33" s="105" t="n">
        <v>50.08</v>
      </c>
      <c r="F33" s="106" t="n">
        <v>73</v>
      </c>
      <c r="G33" s="106" t="n">
        <v>51</v>
      </c>
      <c r="H33" s="107" t="n">
        <v>0</v>
      </c>
      <c r="I33" s="107" t="n">
        <v>0</v>
      </c>
      <c r="J33" s="107" t="n">
        <v>0</v>
      </c>
      <c r="K33" s="107" t="n">
        <v>0</v>
      </c>
      <c r="L33" s="136" t="n">
        <v>0</v>
      </c>
      <c r="M33" s="136" t="n">
        <v>0</v>
      </c>
      <c r="N33" s="136" t="n">
        <v>0</v>
      </c>
      <c r="O33" s="136" t="n">
        <v>0</v>
      </c>
      <c r="P33" s="136" t="n">
        <v>0</v>
      </c>
      <c r="Q33" s="136" t="n">
        <v>0</v>
      </c>
      <c r="R33" s="136" t="n">
        <v>3710</v>
      </c>
      <c r="S33" s="110" t="n">
        <v>0</v>
      </c>
      <c r="T33" s="110" t="n">
        <v>0</v>
      </c>
      <c r="U33" s="111" t="n">
        <v>0</v>
      </c>
      <c r="V33" s="111" t="n">
        <v>0</v>
      </c>
      <c r="W33" s="107" t="n">
        <v>44</v>
      </c>
      <c r="X33" s="107" t="n">
        <v>0</v>
      </c>
      <c r="Y33" s="107" t="n">
        <v>48</v>
      </c>
      <c r="Z33" s="106" t="n">
        <v>0</v>
      </c>
      <c r="AA33" s="107" t="n">
        <v>60</v>
      </c>
      <c r="AB33" s="106" t="n">
        <v>0</v>
      </c>
      <c r="AC33" s="112" t="n">
        <v>5</v>
      </c>
      <c r="AD33" s="113" t="n">
        <f aca="false">U33-T33</f>
        <v>0</v>
      </c>
      <c r="AE33" s="106" t="n">
        <v>0</v>
      </c>
      <c r="AF33" s="114" t="n">
        <v>0</v>
      </c>
      <c r="AG33" s="115" t="n">
        <f aca="false">IF(R33&gt;0,R33/24,"no data")</f>
        <v>154.583333333333</v>
      </c>
      <c r="AH33" s="114" t="n">
        <v>0</v>
      </c>
      <c r="AI33" s="116" t="n">
        <f aca="false">(1440-((W33*X33)+(Y33*Z33)+(AA33*AB33))/(W33+Y33+AA33))/1440</f>
        <v>1</v>
      </c>
      <c r="AJ33" s="117" t="n">
        <v>0</v>
      </c>
      <c r="AK33" s="118" t="n">
        <v>0</v>
      </c>
      <c r="AL33" s="119" t="n">
        <v>0</v>
      </c>
      <c r="AM33" s="105" t="n">
        <f aca="false">AK33*AL33</f>
        <v>0</v>
      </c>
      <c r="AN33" s="118" t="n">
        <v>0</v>
      </c>
      <c r="AO33" s="120" t="n">
        <v>0</v>
      </c>
      <c r="AP33" s="121" t="n">
        <f aca="false">AN33*AO33</f>
        <v>0</v>
      </c>
      <c r="AQ33" s="122" t="str">
        <f aca="false">IF(U33&gt;0,((((AK33*AL33)+(AN33*AO33))/(U33*1000))*1000000),"no data")</f>
        <v>no data</v>
      </c>
      <c r="AR33" s="123" t="n">
        <f aca="false">S33/24</f>
        <v>0</v>
      </c>
      <c r="AS33" s="34"/>
      <c r="AT33" s="106" t="n">
        <v>0</v>
      </c>
      <c r="AU33" s="125" t="n">
        <v>0</v>
      </c>
      <c r="AV33" s="125" t="n">
        <v>0</v>
      </c>
      <c r="AW33" s="106" t="n">
        <v>0</v>
      </c>
      <c r="AX33" s="125" t="n">
        <v>0</v>
      </c>
      <c r="AY33" s="106" t="n">
        <v>0</v>
      </c>
      <c r="AZ33" s="106" t="n">
        <v>5</v>
      </c>
      <c r="BB33" s="126" t="n">
        <v>0</v>
      </c>
      <c r="BC33" s="126" t="n">
        <v>0</v>
      </c>
      <c r="BD33" s="126" t="n">
        <v>0</v>
      </c>
      <c r="BE33" s="126" t="n">
        <v>0</v>
      </c>
      <c r="BF33" s="126" t="str">
        <f aca="false">AQ33</f>
        <v>no data</v>
      </c>
      <c r="BG33" s="128" t="n">
        <v>0</v>
      </c>
      <c r="BH33" s="153" t="n">
        <v>0</v>
      </c>
      <c r="BI33" s="154" t="n">
        <v>0</v>
      </c>
      <c r="BJ33" s="155" t="n">
        <v>0</v>
      </c>
      <c r="BK33" s="156" t="n">
        <v>0</v>
      </c>
      <c r="BL33" s="156" t="n">
        <v>0</v>
      </c>
      <c r="BM33" s="156" t="n">
        <v>0</v>
      </c>
      <c r="BN33" s="126" t="n">
        <v>995</v>
      </c>
      <c r="BO33" s="156" t="n">
        <v>50.05</v>
      </c>
      <c r="BP33" s="157" t="n">
        <v>0</v>
      </c>
      <c r="BQ33" s="156" t="n">
        <v>0</v>
      </c>
      <c r="BR33" s="155" t="n">
        <v>0</v>
      </c>
      <c r="BS33" s="84"/>
      <c r="BT33" s="126" t="n">
        <v>0</v>
      </c>
      <c r="BU33" s="126" t="n">
        <v>0</v>
      </c>
      <c r="BV33" s="98"/>
      <c r="BW33" s="126" t="n">
        <v>0</v>
      </c>
      <c r="BX33" s="128" t="n">
        <v>0</v>
      </c>
      <c r="BY33" s="128" t="n">
        <v>0</v>
      </c>
      <c r="CA33" s="128" t="n">
        <v>0</v>
      </c>
      <c r="CB33" s="128" t="n">
        <v>0</v>
      </c>
      <c r="CD33" s="128" t="n">
        <v>0</v>
      </c>
      <c r="CE33" s="128" t="n">
        <v>0</v>
      </c>
      <c r="CF33" s="128" t="n">
        <v>0</v>
      </c>
      <c r="CG33" s="128" t="n">
        <v>0</v>
      </c>
      <c r="CK33" s="0" t="n">
        <v>4.1</v>
      </c>
    </row>
    <row r="34" customFormat="false" ht="12.75" hidden="false" customHeight="true" outlineLevel="0" collapsed="false">
      <c r="A34" s="54" t="s">
        <v>93</v>
      </c>
      <c r="B34" s="55" t="n">
        <v>43522</v>
      </c>
      <c r="C34" s="56" t="n">
        <v>56.6</v>
      </c>
      <c r="D34" s="57" t="n">
        <v>0.71</v>
      </c>
      <c r="E34" s="58" t="n">
        <v>50</v>
      </c>
      <c r="F34" s="59" t="n">
        <v>66</v>
      </c>
      <c r="G34" s="59" t="n">
        <v>46</v>
      </c>
      <c r="H34" s="60" t="n">
        <v>0</v>
      </c>
      <c r="I34" s="60" t="n">
        <v>0</v>
      </c>
      <c r="J34" s="60" t="n">
        <v>0</v>
      </c>
      <c r="K34" s="60"/>
      <c r="L34" s="61" t="n">
        <v>0</v>
      </c>
      <c r="M34" s="61" t="n">
        <v>0</v>
      </c>
      <c r="N34" s="61" t="n">
        <v>0</v>
      </c>
      <c r="O34" s="61" t="n">
        <v>0</v>
      </c>
      <c r="P34" s="61" t="n">
        <v>0</v>
      </c>
      <c r="Q34" s="61" t="n">
        <v>0</v>
      </c>
      <c r="R34" s="61" t="n">
        <v>3720</v>
      </c>
      <c r="S34" s="62" t="n">
        <v>0</v>
      </c>
      <c r="T34" s="62" t="n">
        <v>0</v>
      </c>
      <c r="U34" s="63" t="n">
        <v>0</v>
      </c>
      <c r="V34" s="63" t="n">
        <v>0</v>
      </c>
      <c r="W34" s="60" t="n">
        <v>44</v>
      </c>
      <c r="X34" s="60" t="n">
        <v>0</v>
      </c>
      <c r="Y34" s="60" t="n">
        <v>48</v>
      </c>
      <c r="Z34" s="60" t="n">
        <v>0</v>
      </c>
      <c r="AA34" s="60" t="n">
        <v>60</v>
      </c>
      <c r="AB34" s="59" t="n">
        <v>0</v>
      </c>
      <c r="AC34" s="64" t="n">
        <v>6</v>
      </c>
      <c r="AD34" s="65" t="n">
        <f aca="false">U34-T34</f>
        <v>0</v>
      </c>
      <c r="AE34" s="59" t="n">
        <v>0</v>
      </c>
      <c r="AF34" s="66" t="n">
        <v>0</v>
      </c>
      <c r="AG34" s="67" t="n">
        <f aca="false">IF(R34&gt;0,R34/24,"no data")</f>
        <v>155</v>
      </c>
      <c r="AH34" s="66" t="n">
        <v>0</v>
      </c>
      <c r="AI34" s="68" t="n">
        <f aca="false">(1440-((W34*X34)+(Y34*Z34)+(AA34*AB34))/(W34+Y34+AA34))/1440</f>
        <v>1</v>
      </c>
      <c r="AJ34" s="69" t="n">
        <v>0</v>
      </c>
      <c r="AK34" s="91" t="n">
        <v>0</v>
      </c>
      <c r="AL34" s="96" t="n">
        <v>0</v>
      </c>
      <c r="AM34" s="58" t="n">
        <f aca="false">AK34*AL34</f>
        <v>0</v>
      </c>
      <c r="AN34" s="91" t="n">
        <v>0</v>
      </c>
      <c r="AO34" s="93" t="n">
        <v>0</v>
      </c>
      <c r="AP34" s="73" t="n">
        <f aca="false">AN34*AO34</f>
        <v>0</v>
      </c>
      <c r="AQ34" s="94" t="str">
        <f aca="false">IF(U34&gt;0,((((AK34*AL34)+(AN34*AO34))/(U34*1000))*1000000),"no data")</f>
        <v>no data</v>
      </c>
      <c r="AR34" s="75" t="n">
        <f aca="false">S34/24</f>
        <v>0</v>
      </c>
      <c r="AS34" s="34"/>
      <c r="AT34" s="59" t="n">
        <v>0</v>
      </c>
      <c r="AU34" s="76" t="n">
        <v>0</v>
      </c>
      <c r="AV34" s="76" t="n">
        <v>0</v>
      </c>
      <c r="AW34" s="59" t="n">
        <v>0</v>
      </c>
      <c r="AX34" s="76" t="n">
        <v>0</v>
      </c>
      <c r="AY34" s="59" t="n">
        <v>0</v>
      </c>
      <c r="AZ34" s="59" t="n">
        <v>6</v>
      </c>
      <c r="BB34" s="77" t="n">
        <v>0</v>
      </c>
      <c r="BC34" s="77" t="n">
        <v>0</v>
      </c>
      <c r="BD34" s="77" t="n">
        <v>0</v>
      </c>
      <c r="BE34" s="77" t="n">
        <v>0</v>
      </c>
      <c r="BF34" s="77" t="str">
        <f aca="false">AQ34</f>
        <v>no data</v>
      </c>
      <c r="BG34" s="159" t="n">
        <v>0</v>
      </c>
      <c r="BH34" s="79" t="n">
        <v>0</v>
      </c>
      <c r="BI34" s="80" t="n">
        <v>0</v>
      </c>
      <c r="BJ34" s="81" t="n">
        <v>0</v>
      </c>
      <c r="BK34" s="82" t="n">
        <v>0</v>
      </c>
      <c r="BL34" s="81" t="n">
        <v>0</v>
      </c>
      <c r="BM34" s="81" t="n">
        <v>0</v>
      </c>
      <c r="BN34" s="82" t="n">
        <v>995.5</v>
      </c>
      <c r="BO34" s="81" t="n">
        <v>50.04</v>
      </c>
      <c r="BP34" s="83" t="n">
        <v>0</v>
      </c>
      <c r="BQ34" s="82" t="n">
        <v>0</v>
      </c>
      <c r="BR34" s="81" t="n">
        <v>0</v>
      </c>
      <c r="BS34" s="84"/>
      <c r="BT34" s="77" t="n">
        <v>0</v>
      </c>
      <c r="BU34" s="77" t="n">
        <v>0</v>
      </c>
      <c r="BV34" s="98"/>
      <c r="BW34" s="77" t="n">
        <v>0</v>
      </c>
      <c r="BX34" s="78" t="n">
        <v>0</v>
      </c>
      <c r="BY34" s="78" t="n">
        <v>0</v>
      </c>
      <c r="CA34" s="78" t="n">
        <v>0</v>
      </c>
      <c r="CB34" s="78" t="n">
        <v>0</v>
      </c>
      <c r="CD34" s="78" t="n">
        <v>0</v>
      </c>
      <c r="CE34" s="78" t="n">
        <v>0</v>
      </c>
      <c r="CF34" s="78" t="n">
        <v>0</v>
      </c>
      <c r="CG34" s="78" t="n">
        <v>0</v>
      </c>
      <c r="CK34" s="0" t="n">
        <v>4.2</v>
      </c>
    </row>
    <row r="35" customFormat="false" ht="14.3" hidden="false" customHeight="false" outlineLevel="0" collapsed="false">
      <c r="A35" s="54"/>
      <c r="B35" s="55" t="n">
        <v>43523</v>
      </c>
      <c r="C35" s="56" t="n">
        <v>57.96</v>
      </c>
      <c r="D35" s="57" t="n">
        <v>0.662</v>
      </c>
      <c r="E35" s="58" t="n">
        <v>49.72</v>
      </c>
      <c r="F35" s="59" t="n">
        <v>69</v>
      </c>
      <c r="G35" s="59" t="n">
        <v>49.26</v>
      </c>
      <c r="H35" s="60" t="n">
        <v>0</v>
      </c>
      <c r="I35" s="60" t="n">
        <v>0</v>
      </c>
      <c r="J35" s="60" t="n">
        <v>0</v>
      </c>
      <c r="K35" s="60" t="n">
        <v>0</v>
      </c>
      <c r="L35" s="61" t="n">
        <v>0</v>
      </c>
      <c r="M35" s="61" t="n">
        <v>0</v>
      </c>
      <c r="N35" s="61" t="n">
        <v>0</v>
      </c>
      <c r="O35" s="61" t="n">
        <v>0</v>
      </c>
      <c r="P35" s="61" t="n">
        <v>0</v>
      </c>
      <c r="Q35" s="61" t="n">
        <v>0</v>
      </c>
      <c r="R35" s="61" t="n">
        <v>3720</v>
      </c>
      <c r="S35" s="62" t="n">
        <v>0</v>
      </c>
      <c r="T35" s="62" t="n">
        <v>0</v>
      </c>
      <c r="U35" s="63" t="n">
        <v>0</v>
      </c>
      <c r="V35" s="63" t="n">
        <v>0</v>
      </c>
      <c r="W35" s="60" t="n">
        <v>44</v>
      </c>
      <c r="X35" s="60" t="n">
        <v>0</v>
      </c>
      <c r="Y35" s="60" t="n">
        <v>48</v>
      </c>
      <c r="Z35" s="60" t="n">
        <v>0</v>
      </c>
      <c r="AA35" s="60" t="n">
        <v>60</v>
      </c>
      <c r="AB35" s="59" t="n">
        <v>0</v>
      </c>
      <c r="AC35" s="64" t="n">
        <v>6</v>
      </c>
      <c r="AD35" s="65" t="n">
        <f aca="false">U35-T35</f>
        <v>0</v>
      </c>
      <c r="AE35" s="59" t="n">
        <v>0</v>
      </c>
      <c r="AF35" s="66" t="n">
        <v>0</v>
      </c>
      <c r="AG35" s="67" t="n">
        <f aca="false">IF(R35&gt;0,R35/24,"no data")</f>
        <v>155</v>
      </c>
      <c r="AH35" s="66" t="n">
        <v>0</v>
      </c>
      <c r="AI35" s="68" t="n">
        <f aca="false">(1440-((W35*X35)+(Y35*Z35)+(AA35*AB35))/(W35+Y35+AA35))/1440</f>
        <v>1</v>
      </c>
      <c r="AJ35" s="69" t="n">
        <v>0</v>
      </c>
      <c r="AK35" s="91" t="n">
        <v>0</v>
      </c>
      <c r="AL35" s="160" t="n">
        <v>0</v>
      </c>
      <c r="AM35" s="58" t="n">
        <f aca="false">AK35*AL35</f>
        <v>0</v>
      </c>
      <c r="AN35" s="91" t="n">
        <v>0</v>
      </c>
      <c r="AO35" s="93" t="n">
        <v>0</v>
      </c>
      <c r="AP35" s="73" t="n">
        <f aca="false">AN35*AO35</f>
        <v>0</v>
      </c>
      <c r="AQ35" s="94" t="str">
        <f aca="false">IF(U35&gt;0,((((AK35*AL35)+(AN35*AO35))/(U35*1000))*1000000),"no data")</f>
        <v>no data</v>
      </c>
      <c r="AR35" s="75" t="n">
        <f aca="false">S35/24</f>
        <v>0</v>
      </c>
      <c r="AS35" s="34"/>
      <c r="AT35" s="59" t="n">
        <v>0</v>
      </c>
      <c r="AU35" s="76" t="n">
        <v>0</v>
      </c>
      <c r="AV35" s="76" t="n">
        <v>0</v>
      </c>
      <c r="AW35" s="59" t="n">
        <v>0</v>
      </c>
      <c r="AX35" s="76" t="n">
        <v>0</v>
      </c>
      <c r="AY35" s="59" t="n">
        <v>0</v>
      </c>
      <c r="AZ35" s="59" t="n">
        <v>6</v>
      </c>
      <c r="BB35" s="77" t="n">
        <v>0</v>
      </c>
      <c r="BC35" s="77" t="n">
        <v>0</v>
      </c>
      <c r="BD35" s="77" t="n">
        <v>0</v>
      </c>
      <c r="BE35" s="77" t="n">
        <v>0</v>
      </c>
      <c r="BF35" s="77" t="str">
        <f aca="false">AQ35</f>
        <v>no data</v>
      </c>
      <c r="BG35" s="159" t="n">
        <v>0</v>
      </c>
      <c r="BH35" s="79" t="n">
        <v>0</v>
      </c>
      <c r="BI35" s="80" t="n">
        <v>0</v>
      </c>
      <c r="BJ35" s="81" t="n">
        <v>0</v>
      </c>
      <c r="BK35" s="81" t="n">
        <v>0</v>
      </c>
      <c r="BL35" s="82" t="n">
        <v>0</v>
      </c>
      <c r="BM35" s="81" t="n">
        <v>0</v>
      </c>
      <c r="BN35" s="82" t="n">
        <v>995</v>
      </c>
      <c r="BO35" s="81" t="n">
        <v>50.05</v>
      </c>
      <c r="BP35" s="83" t="n">
        <v>0</v>
      </c>
      <c r="BQ35" s="77" t="n">
        <v>0</v>
      </c>
      <c r="BR35" s="81" t="n">
        <v>0</v>
      </c>
      <c r="BS35" s="84"/>
      <c r="BT35" s="77" t="n">
        <v>0</v>
      </c>
      <c r="BU35" s="77" t="n">
        <v>0</v>
      </c>
      <c r="BV35" s="98"/>
      <c r="BW35" s="77" t="n">
        <v>0</v>
      </c>
      <c r="BX35" s="78" t="n">
        <v>0</v>
      </c>
      <c r="BY35" s="78" t="n">
        <v>0</v>
      </c>
      <c r="CA35" s="78" t="n">
        <v>0</v>
      </c>
      <c r="CB35" s="78" t="n">
        <v>0</v>
      </c>
      <c r="CD35" s="78" t="n">
        <v>0</v>
      </c>
      <c r="CE35" s="78" t="n">
        <v>0</v>
      </c>
      <c r="CF35" s="78" t="n">
        <v>0</v>
      </c>
      <c r="CG35" s="78" t="n">
        <v>0</v>
      </c>
      <c r="CK35" s="0" t="n">
        <v>4.2</v>
      </c>
    </row>
    <row r="36" customFormat="false" ht="14.3" hidden="false" customHeight="false" outlineLevel="0" collapsed="false">
      <c r="A36" s="54"/>
      <c r="B36" s="55" t="n">
        <v>43524</v>
      </c>
      <c r="C36" s="56" t="n">
        <v>60</v>
      </c>
      <c r="D36" s="57" t="n">
        <v>0.651</v>
      </c>
      <c r="E36" s="58" t="n">
        <v>51</v>
      </c>
      <c r="F36" s="59" t="n">
        <v>70</v>
      </c>
      <c r="G36" s="59" t="n">
        <v>50</v>
      </c>
      <c r="H36" s="60" t="n">
        <v>0</v>
      </c>
      <c r="I36" s="60" t="n">
        <v>0</v>
      </c>
      <c r="J36" s="60" t="n">
        <v>0</v>
      </c>
      <c r="K36" s="60" t="n">
        <v>0</v>
      </c>
      <c r="L36" s="61" t="n">
        <v>0</v>
      </c>
      <c r="M36" s="61" t="n">
        <v>0</v>
      </c>
      <c r="N36" s="61" t="n">
        <v>0</v>
      </c>
      <c r="O36" s="61" t="n">
        <v>0</v>
      </c>
      <c r="P36" s="61" t="n">
        <v>0</v>
      </c>
      <c r="Q36" s="61" t="n">
        <v>0</v>
      </c>
      <c r="R36" s="61" t="n">
        <v>3716</v>
      </c>
      <c r="S36" s="62" t="n">
        <v>0</v>
      </c>
      <c r="T36" s="62" t="n">
        <v>0</v>
      </c>
      <c r="U36" s="63" t="n">
        <v>0</v>
      </c>
      <c r="V36" s="63" t="n">
        <v>0</v>
      </c>
      <c r="W36" s="60" t="n">
        <v>44</v>
      </c>
      <c r="X36" s="60" t="n">
        <v>0</v>
      </c>
      <c r="Y36" s="60" t="n">
        <v>48</v>
      </c>
      <c r="Z36" s="60" t="n">
        <v>0</v>
      </c>
      <c r="AA36" s="60" t="n">
        <v>60</v>
      </c>
      <c r="AB36" s="59" t="n">
        <v>0</v>
      </c>
      <c r="AC36" s="64" t="n">
        <v>5</v>
      </c>
      <c r="AD36" s="65" t="n">
        <f aca="false">U36-T36</f>
        <v>0</v>
      </c>
      <c r="AE36" s="59" t="n">
        <v>0</v>
      </c>
      <c r="AF36" s="66" t="n">
        <v>0</v>
      </c>
      <c r="AG36" s="67" t="n">
        <f aca="false">IF(R36&gt;0,R36/24,"no data")</f>
        <v>154.833333333333</v>
      </c>
      <c r="AH36" s="66" t="n">
        <v>0</v>
      </c>
      <c r="AI36" s="68" t="n">
        <f aca="false">(1440-((W36*X36)+(Y36*Z36)+(AA36*AB36))/(W36+Y36+AA36))/1440</f>
        <v>1</v>
      </c>
      <c r="AJ36" s="69" t="n">
        <v>0</v>
      </c>
      <c r="AK36" s="91" t="n">
        <v>0</v>
      </c>
      <c r="AL36" s="160" t="n">
        <v>0</v>
      </c>
      <c r="AM36" s="58" t="n">
        <f aca="false">AK36*AL36</f>
        <v>0</v>
      </c>
      <c r="AN36" s="91" t="n">
        <v>0</v>
      </c>
      <c r="AO36" s="93" t="n">
        <v>0</v>
      </c>
      <c r="AP36" s="73" t="n">
        <f aca="false">AN36*AO36</f>
        <v>0</v>
      </c>
      <c r="AQ36" s="94" t="str">
        <f aca="false">IF(U36&gt;0,((((AK36*AL36)+(AN36*AO36))/(U36*1000))*1000000),"no data")</f>
        <v>no data</v>
      </c>
      <c r="AR36" s="75" t="n">
        <f aca="false">S36/24</f>
        <v>0</v>
      </c>
      <c r="AS36" s="34"/>
      <c r="AT36" s="59" t="n">
        <v>0</v>
      </c>
      <c r="AU36" s="76" t="n">
        <v>0</v>
      </c>
      <c r="AV36" s="76" t="n">
        <v>0</v>
      </c>
      <c r="AW36" s="59" t="n">
        <v>0</v>
      </c>
      <c r="AX36" s="76" t="n">
        <v>0</v>
      </c>
      <c r="AY36" s="59" t="n">
        <v>0</v>
      </c>
      <c r="AZ36" s="59" t="n">
        <v>5</v>
      </c>
      <c r="BB36" s="77" t="n">
        <v>0</v>
      </c>
      <c r="BC36" s="77" t="n">
        <v>0</v>
      </c>
      <c r="BD36" s="77" t="n">
        <v>0</v>
      </c>
      <c r="BE36" s="77" t="n">
        <v>0</v>
      </c>
      <c r="BF36" s="77" t="str">
        <f aca="false">AQ36</f>
        <v>no data</v>
      </c>
      <c r="BG36" s="159" t="n">
        <v>0</v>
      </c>
      <c r="BH36" s="79" t="n">
        <v>0</v>
      </c>
      <c r="BI36" s="80" t="n">
        <v>0</v>
      </c>
      <c r="BJ36" s="81" t="n">
        <v>0</v>
      </c>
      <c r="BK36" s="82" t="n">
        <v>0</v>
      </c>
      <c r="BL36" s="81" t="n">
        <v>0</v>
      </c>
      <c r="BM36" s="81" t="n">
        <v>0</v>
      </c>
      <c r="BN36" s="82" t="n">
        <v>999.2</v>
      </c>
      <c r="BO36" s="81" t="n">
        <v>50</v>
      </c>
      <c r="BP36" s="83" t="n">
        <v>0</v>
      </c>
      <c r="BQ36" s="82" t="n">
        <v>0</v>
      </c>
      <c r="BR36" s="81" t="n">
        <v>0</v>
      </c>
      <c r="BS36" s="84"/>
      <c r="BT36" s="77" t="n">
        <v>0</v>
      </c>
      <c r="BU36" s="77" t="n">
        <v>0</v>
      </c>
      <c r="BV36" s="98"/>
      <c r="BW36" s="77" t="n">
        <v>0</v>
      </c>
      <c r="BX36" s="78" t="n">
        <v>0</v>
      </c>
      <c r="BY36" s="78" t="n">
        <v>0</v>
      </c>
      <c r="CA36" s="78" t="n">
        <v>0</v>
      </c>
      <c r="CB36" s="78" t="n">
        <v>0</v>
      </c>
      <c r="CD36" s="78" t="n">
        <v>0</v>
      </c>
      <c r="CE36" s="78" t="n">
        <v>0</v>
      </c>
      <c r="CF36" s="78" t="n">
        <v>0</v>
      </c>
      <c r="CG36" s="78" t="n">
        <v>0</v>
      </c>
      <c r="CK36" s="0" t="n">
        <v>2.9</v>
      </c>
    </row>
    <row r="37" customFormat="false" ht="14.3" hidden="false" customHeight="false" outlineLevel="0" collapsed="false">
      <c r="A37" s="54"/>
      <c r="B37" s="55" t="n">
        <v>43525</v>
      </c>
      <c r="C37" s="56"/>
      <c r="D37" s="57"/>
      <c r="E37" s="58"/>
      <c r="F37" s="59"/>
      <c r="G37" s="59"/>
      <c r="H37" s="60"/>
      <c r="I37" s="60"/>
      <c r="J37" s="60"/>
      <c r="K37" s="60"/>
      <c r="L37" s="61"/>
      <c r="M37" s="61"/>
      <c r="N37" s="61"/>
      <c r="O37" s="61"/>
      <c r="P37" s="61"/>
      <c r="Q37" s="61"/>
      <c r="R37" s="61"/>
      <c r="S37" s="62"/>
      <c r="T37" s="62"/>
      <c r="U37" s="63"/>
      <c r="V37" s="63"/>
      <c r="W37" s="60"/>
      <c r="X37" s="60"/>
      <c r="Y37" s="60"/>
      <c r="Z37" s="60"/>
      <c r="AA37" s="60"/>
      <c r="AB37" s="59"/>
      <c r="AC37" s="64"/>
      <c r="AD37" s="65" t="n">
        <f aca="false">U37-T37</f>
        <v>0</v>
      </c>
      <c r="AE37" s="59"/>
      <c r="AF37" s="66"/>
      <c r="AG37" s="67"/>
      <c r="AH37" s="66"/>
      <c r="AI37" s="68" t="e">
        <f aca="false">(1440-((W37*X37)+(Y37*Z37)+(AA37*AB37))/(W37+Y37+AA37))/1440</f>
        <v>#DIV/0!</v>
      </c>
      <c r="AJ37" s="69"/>
      <c r="AK37" s="80"/>
      <c r="AL37" s="58"/>
      <c r="AM37" s="58" t="n">
        <f aca="false">AK37*AL37</f>
        <v>0</v>
      </c>
      <c r="AN37" s="80"/>
      <c r="AO37" s="59"/>
      <c r="AP37" s="73" t="n">
        <f aca="false">AN37*AO37</f>
        <v>0</v>
      </c>
      <c r="AQ37" s="94" t="str">
        <f aca="false">IF(U37&gt;0,((((AK37*AL37)+(AN37*AO37))/(U37*1000))*1000000),"no data")</f>
        <v>no data</v>
      </c>
      <c r="AR37" s="75" t="n">
        <f aca="false">S37/24</f>
        <v>0</v>
      </c>
      <c r="AS37" s="34"/>
      <c r="AT37" s="59"/>
      <c r="AU37" s="76"/>
      <c r="AV37" s="76"/>
      <c r="AW37" s="59"/>
      <c r="AX37" s="76"/>
      <c r="AY37" s="59"/>
      <c r="AZ37" s="59"/>
      <c r="BB37" s="77"/>
      <c r="BC37" s="77"/>
      <c r="BD37" s="77"/>
      <c r="BE37" s="77"/>
      <c r="BF37" s="77" t="str">
        <f aca="false">AQ37</f>
        <v>no data</v>
      </c>
      <c r="BG37" s="159" t="n">
        <f aca="false">BD37/24</f>
        <v>0</v>
      </c>
      <c r="BH37" s="79"/>
      <c r="BI37" s="80"/>
      <c r="BJ37" s="81"/>
      <c r="BK37" s="82"/>
      <c r="BL37" s="81"/>
      <c r="BM37" s="81"/>
      <c r="BN37" s="82"/>
      <c r="BO37" s="81"/>
      <c r="BP37" s="99"/>
      <c r="BQ37" s="81"/>
      <c r="BR37" s="81"/>
      <c r="BS37" s="84" t="n">
        <f aca="false">BR37-BQ37</f>
        <v>0</v>
      </c>
      <c r="BT37" s="77"/>
      <c r="BU37" s="77"/>
      <c r="BV37" s="98" t="n">
        <f aca="false">BU37-BT37</f>
        <v>0</v>
      </c>
      <c r="BW37" s="77" t="n">
        <f aca="false">BH37+BI37</f>
        <v>0</v>
      </c>
      <c r="BX37" s="78"/>
      <c r="BY37" s="78"/>
      <c r="CA37" s="78"/>
      <c r="CB37" s="78"/>
      <c r="CD37" s="78"/>
      <c r="CE37" s="78"/>
      <c r="CF37" s="78"/>
      <c r="CG37" s="78"/>
      <c r="CK37" s="0" t="n">
        <f aca="false">AVERAGE(CK29:CK36)</f>
        <v>3.8</v>
      </c>
    </row>
    <row r="38" customFormat="false" ht="14.3" hidden="false" customHeight="false" outlineLevel="0" collapsed="false">
      <c r="A38" s="54"/>
      <c r="B38" s="55" t="n">
        <v>43526</v>
      </c>
      <c r="C38" s="56"/>
      <c r="D38" s="57"/>
      <c r="E38" s="58"/>
      <c r="F38" s="59"/>
      <c r="G38" s="59"/>
      <c r="H38" s="60"/>
      <c r="I38" s="60"/>
      <c r="J38" s="60"/>
      <c r="K38" s="60"/>
      <c r="L38" s="61"/>
      <c r="M38" s="61"/>
      <c r="N38" s="61"/>
      <c r="O38" s="61"/>
      <c r="P38" s="61"/>
      <c r="Q38" s="61"/>
      <c r="R38" s="61"/>
      <c r="S38" s="62"/>
      <c r="T38" s="62"/>
      <c r="U38" s="63"/>
      <c r="V38" s="63"/>
      <c r="W38" s="60"/>
      <c r="X38" s="60"/>
      <c r="Y38" s="60"/>
      <c r="Z38" s="60"/>
      <c r="AA38" s="60"/>
      <c r="AB38" s="59"/>
      <c r="AC38" s="64"/>
      <c r="AD38" s="65" t="n">
        <f aca="false">U38-T38</f>
        <v>0</v>
      </c>
      <c r="AE38" s="59"/>
      <c r="AF38" s="66"/>
      <c r="AG38" s="67"/>
      <c r="AH38" s="66"/>
      <c r="AI38" s="68" t="e">
        <f aca="false">(1440-((W38*X38)+(Y38*Z38)+(AA38*AB38))/(W38+Y38+AA38))/1440</f>
        <v>#DIV/0!</v>
      </c>
      <c r="AJ38" s="69"/>
      <c r="AK38" s="80"/>
      <c r="AL38" s="58"/>
      <c r="AM38" s="58" t="n">
        <f aca="false">AK38*AL38</f>
        <v>0</v>
      </c>
      <c r="AN38" s="80"/>
      <c r="AO38" s="59"/>
      <c r="AP38" s="73" t="n">
        <f aca="false">AN38*AO38</f>
        <v>0</v>
      </c>
      <c r="AQ38" s="94" t="str">
        <f aca="false">IF(U38&gt;0,((((AK38*AL38)+(AN38*AO38))/(U38*1000))*1000000),"no data")</f>
        <v>no data</v>
      </c>
      <c r="AR38" s="75" t="n">
        <f aca="false">S38/24</f>
        <v>0</v>
      </c>
      <c r="AS38" s="34"/>
      <c r="AT38" s="59"/>
      <c r="AU38" s="76"/>
      <c r="AV38" s="76"/>
      <c r="AW38" s="59"/>
      <c r="AX38" s="76"/>
      <c r="AY38" s="59"/>
      <c r="AZ38" s="59"/>
      <c r="BB38" s="77"/>
      <c r="BC38" s="77"/>
      <c r="BD38" s="77"/>
      <c r="BE38" s="77" t="n">
        <f aca="false">BC38-BB38</f>
        <v>0</v>
      </c>
      <c r="BF38" s="77" t="str">
        <f aca="false">AQ38</f>
        <v>no data</v>
      </c>
      <c r="BG38" s="159" t="n">
        <f aca="false">BD38/24</f>
        <v>0</v>
      </c>
      <c r="BH38" s="79"/>
      <c r="BI38" s="80"/>
      <c r="BJ38" s="81"/>
      <c r="BK38" s="82"/>
      <c r="BL38" s="82"/>
      <c r="BM38" s="82"/>
      <c r="BN38" s="82"/>
      <c r="BO38" s="81"/>
      <c r="BP38" s="83"/>
      <c r="BQ38" s="78"/>
      <c r="BR38" s="78"/>
      <c r="BS38" s="84" t="n">
        <f aca="false">BR38-BQ38</f>
        <v>0</v>
      </c>
      <c r="BT38" s="77"/>
      <c r="BU38" s="77"/>
      <c r="BV38" s="98" t="n">
        <f aca="false">BU38-BT38</f>
        <v>0</v>
      </c>
      <c r="BW38" s="77" t="n">
        <f aca="false">BH38+BI38</f>
        <v>0</v>
      </c>
      <c r="BX38" s="78"/>
      <c r="BY38" s="78"/>
      <c r="CA38" s="78"/>
      <c r="CB38" s="78"/>
      <c r="CD38" s="78"/>
      <c r="CE38" s="78"/>
      <c r="CF38" s="78"/>
      <c r="CG38" s="78"/>
    </row>
    <row r="39" customFormat="false" ht="14.3" hidden="false" customHeight="false" outlineLevel="0" collapsed="false">
      <c r="A39" s="54"/>
      <c r="B39" s="55" t="n">
        <v>43527</v>
      </c>
      <c r="C39" s="56"/>
      <c r="D39" s="57"/>
      <c r="E39" s="58"/>
      <c r="F39" s="59"/>
      <c r="G39" s="59"/>
      <c r="H39" s="60"/>
      <c r="I39" s="60"/>
      <c r="J39" s="60"/>
      <c r="K39" s="60"/>
      <c r="L39" s="61"/>
      <c r="M39" s="61"/>
      <c r="N39" s="61"/>
      <c r="O39" s="61"/>
      <c r="P39" s="61"/>
      <c r="Q39" s="61"/>
      <c r="R39" s="61"/>
      <c r="S39" s="62"/>
      <c r="T39" s="62"/>
      <c r="U39" s="63"/>
      <c r="V39" s="63"/>
      <c r="W39" s="60"/>
      <c r="X39" s="60"/>
      <c r="Y39" s="60"/>
      <c r="Z39" s="60"/>
      <c r="AA39" s="60"/>
      <c r="AB39" s="59"/>
      <c r="AC39" s="64"/>
      <c r="AD39" s="65" t="n">
        <f aca="false">U39-T39</f>
        <v>0</v>
      </c>
      <c r="AE39" s="59"/>
      <c r="AF39" s="66"/>
      <c r="AG39" s="67"/>
      <c r="AH39" s="66"/>
      <c r="AI39" s="68" t="e">
        <f aca="false">(1440-((W39*X39)+(Y39*Z39)+(AA39*AB39))/(W39+Y39+AA39))/1440</f>
        <v>#DIV/0!</v>
      </c>
      <c r="AJ39" s="69"/>
      <c r="AK39" s="80"/>
      <c r="AL39" s="58"/>
      <c r="AM39" s="58" t="n">
        <f aca="false">AK39*AL39</f>
        <v>0</v>
      </c>
      <c r="AN39" s="80"/>
      <c r="AO39" s="59"/>
      <c r="AP39" s="73" t="n">
        <f aca="false">AN39*AO39</f>
        <v>0</v>
      </c>
      <c r="AQ39" s="94" t="str">
        <f aca="false">IF(U39&gt;0,((((AK39*AL39)+(AN39*AO39))/(U39*1000))*1000000),"no data")</f>
        <v>no data</v>
      </c>
      <c r="AR39" s="75" t="n">
        <f aca="false">S39/24</f>
        <v>0</v>
      </c>
      <c r="AS39" s="34"/>
      <c r="AT39" s="59"/>
      <c r="AU39" s="76"/>
      <c r="AV39" s="76"/>
      <c r="AW39" s="59"/>
      <c r="AX39" s="76"/>
      <c r="AY39" s="59"/>
      <c r="AZ39" s="59"/>
      <c r="BB39" s="77"/>
      <c r="BC39" s="77"/>
      <c r="BD39" s="77"/>
      <c r="BE39" s="77" t="n">
        <f aca="false">BC39-BB39</f>
        <v>0</v>
      </c>
      <c r="BF39" s="77" t="str">
        <f aca="false">AQ39</f>
        <v>no data</v>
      </c>
      <c r="BG39" s="159" t="n">
        <f aca="false">BD39/24</f>
        <v>0</v>
      </c>
      <c r="BH39" s="79"/>
      <c r="BI39" s="80"/>
      <c r="BJ39" s="81"/>
      <c r="BK39" s="82"/>
      <c r="BL39" s="82"/>
      <c r="BM39" s="82"/>
      <c r="BN39" s="82"/>
      <c r="BO39" s="81"/>
      <c r="BP39" s="83"/>
      <c r="BQ39" s="78"/>
      <c r="BR39" s="78"/>
      <c r="BS39" s="84" t="n">
        <f aca="false">BR39-BQ39</f>
        <v>0</v>
      </c>
      <c r="BT39" s="77"/>
      <c r="BU39" s="77"/>
      <c r="BV39" s="98" t="n">
        <f aca="false">BU39-BT39</f>
        <v>0</v>
      </c>
      <c r="BW39" s="77" t="n">
        <f aca="false">BH39+BI39</f>
        <v>0</v>
      </c>
      <c r="BX39" s="77"/>
      <c r="BY39" s="77"/>
      <c r="CA39" s="77"/>
      <c r="CB39" s="77"/>
      <c r="CD39" s="77"/>
      <c r="CE39" s="77"/>
      <c r="CF39" s="77"/>
      <c r="CG39" s="77"/>
    </row>
    <row r="40" customFormat="false" ht="14.3" hidden="false" customHeight="false" outlineLevel="0" collapsed="false">
      <c r="A40" s="54"/>
      <c r="B40" s="55" t="n">
        <v>43528</v>
      </c>
      <c r="C40" s="56"/>
      <c r="D40" s="57"/>
      <c r="E40" s="58"/>
      <c r="F40" s="59"/>
      <c r="G40" s="59"/>
      <c r="H40" s="60"/>
      <c r="I40" s="60"/>
      <c r="J40" s="60"/>
      <c r="K40" s="60"/>
      <c r="L40" s="61"/>
      <c r="M40" s="61"/>
      <c r="N40" s="61"/>
      <c r="O40" s="61"/>
      <c r="P40" s="61"/>
      <c r="Q40" s="61"/>
      <c r="R40" s="61"/>
      <c r="S40" s="62"/>
      <c r="T40" s="62"/>
      <c r="U40" s="63"/>
      <c r="V40" s="63"/>
      <c r="W40" s="60"/>
      <c r="X40" s="60"/>
      <c r="Y40" s="60"/>
      <c r="Z40" s="60"/>
      <c r="AA40" s="60"/>
      <c r="AB40" s="59"/>
      <c r="AC40" s="64"/>
      <c r="AD40" s="65" t="n">
        <f aca="false">U40-T40</f>
        <v>0</v>
      </c>
      <c r="AE40" s="59"/>
      <c r="AF40" s="66"/>
      <c r="AG40" s="67"/>
      <c r="AH40" s="66"/>
      <c r="AI40" s="68" t="e">
        <f aca="false">(1440-((W40*X40)+(Y40*Z40)+(AA40*AB40))/(W40+Y40+AA40))/1440</f>
        <v>#DIV/0!</v>
      </c>
      <c r="AJ40" s="69"/>
      <c r="AK40" s="80"/>
      <c r="AL40" s="58"/>
      <c r="AM40" s="58" t="n">
        <f aca="false">AK40*AL40</f>
        <v>0</v>
      </c>
      <c r="AN40" s="80"/>
      <c r="AO40" s="59"/>
      <c r="AP40" s="73" t="n">
        <f aca="false">AN40*AO40</f>
        <v>0</v>
      </c>
      <c r="AQ40" s="94" t="str">
        <f aca="false">IF(U40&gt;0,((((AK40*AL40)+(AN40*AO40))/(U40*1000))*1000000),"no data")</f>
        <v>no data</v>
      </c>
      <c r="AR40" s="75" t="n">
        <f aca="false">S40/24</f>
        <v>0</v>
      </c>
      <c r="AS40" s="34"/>
      <c r="AT40" s="59"/>
      <c r="AU40" s="76"/>
      <c r="AV40" s="76"/>
      <c r="AW40" s="59"/>
      <c r="AX40" s="76"/>
      <c r="AY40" s="59"/>
      <c r="AZ40" s="59"/>
      <c r="BB40" s="77"/>
      <c r="BC40" s="77"/>
      <c r="BD40" s="77"/>
      <c r="BE40" s="77" t="n">
        <f aca="false">BC40-BB40</f>
        <v>0</v>
      </c>
      <c r="BF40" s="77" t="str">
        <f aca="false">AQ40</f>
        <v>no data</v>
      </c>
      <c r="BG40" s="159" t="n">
        <f aca="false">BD40/24</f>
        <v>0</v>
      </c>
      <c r="BH40" s="79"/>
      <c r="BI40" s="80"/>
      <c r="BJ40" s="81"/>
      <c r="BK40" s="82"/>
      <c r="BL40" s="82"/>
      <c r="BM40" s="82"/>
      <c r="BN40" s="82"/>
      <c r="BO40" s="81"/>
      <c r="BP40" s="83"/>
      <c r="BQ40" s="78"/>
      <c r="BR40" s="78"/>
      <c r="BS40" s="84" t="n">
        <f aca="false">BR40-BQ40</f>
        <v>0</v>
      </c>
      <c r="BT40" s="77"/>
      <c r="BU40" s="77"/>
      <c r="BV40" s="98" t="n">
        <f aca="false">BU40-BT40</f>
        <v>0</v>
      </c>
      <c r="BW40" s="77" t="n">
        <f aca="false">BH40+BI40</f>
        <v>0</v>
      </c>
      <c r="BX40" s="161"/>
      <c r="BY40" s="161"/>
      <c r="CA40" s="161"/>
      <c r="CB40" s="161"/>
      <c r="CD40" s="161"/>
      <c r="CE40" s="161"/>
      <c r="CF40" s="161"/>
      <c r="CG40" s="161"/>
    </row>
    <row r="41" customFormat="false" ht="14.3" hidden="false" customHeight="false" outlineLevel="0" collapsed="false">
      <c r="A41" s="255"/>
      <c r="B41" s="256" t="s">
        <v>137</v>
      </c>
      <c r="C41" s="257" t="n">
        <f aca="false">AVERAGE(C6:C37)</f>
        <v>58.22</v>
      </c>
      <c r="D41" s="258" t="n">
        <f aca="false">AVERAGE(D6:D37)</f>
        <v>0.689093548387097</v>
      </c>
      <c r="E41" s="257" t="n">
        <f aca="false">AVERAGE(E6:E37)</f>
        <v>50.4835483870968</v>
      </c>
      <c r="F41" s="257" t="n">
        <f aca="false">AVERAGE(F6:F37)</f>
        <v>69.3338709677419</v>
      </c>
      <c r="G41" s="257" t="n">
        <f aca="false">AVERAGE(G6:G37)</f>
        <v>50.3748387096774</v>
      </c>
      <c r="H41" s="257" t="n">
        <f aca="false">SUM(H6:H36)+(INT(SUM(I6:I36)/60))</f>
        <v>0</v>
      </c>
      <c r="I41" s="257" t="n">
        <f aca="false">SUM(I6:I36)-(INT(SUM(I6:I36)/60)*60)</f>
        <v>0</v>
      </c>
      <c r="J41" s="257" t="n">
        <f aca="false">SUM(J6:J36)+(INT(SUM(K6:K36)/60))</f>
        <v>0</v>
      </c>
      <c r="K41" s="257" t="n">
        <f aca="false">SUM(K6:K36)-(INT(SUM(K6:K36)/60)*60)</f>
        <v>0</v>
      </c>
      <c r="L41" s="257" t="n">
        <f aca="false">SUM(L6:L36)-(INT(SUM(L6:L36)/60)*60)</f>
        <v>0</v>
      </c>
      <c r="M41" s="257" t="n">
        <f aca="false">SUM(M6:M36)-(INT(SUM(M6:M36)/60)*60)</f>
        <v>0</v>
      </c>
      <c r="N41" s="257" t="n">
        <f aca="false">SUM(N6:N36)-(INT(SUM(N6:N36)/60)*60)</f>
        <v>0</v>
      </c>
      <c r="O41" s="257" t="n">
        <f aca="false">SUM(O6:O36)-(INT(SUM(O6:O36)/60)*60)</f>
        <v>0</v>
      </c>
      <c r="P41" s="257" t="n">
        <f aca="false">SUM(P6:P36)-(INT(SUM(P6:P36)/60)*60)</f>
        <v>0</v>
      </c>
      <c r="Q41" s="257" t="n">
        <f aca="false">SUM(Q6:Q36)-(INT(SUM(Q6:Q36)/60)*60)</f>
        <v>0</v>
      </c>
      <c r="R41" s="259" t="n">
        <f aca="false">SUM(R6:R37)</f>
        <v>115227</v>
      </c>
      <c r="S41" s="259" t="n">
        <f aca="false">SUM(S6:S37)</f>
        <v>0</v>
      </c>
      <c r="T41" s="259" t="n">
        <f aca="false">SUM(T6:T37)</f>
        <v>0</v>
      </c>
      <c r="U41" s="259" t="n">
        <f aca="false">SUM(U6:U37)</f>
        <v>0</v>
      </c>
      <c r="V41" s="260" t="n">
        <f aca="false">SUM(V6:V36)</f>
        <v>0</v>
      </c>
      <c r="W41" s="261" t="n">
        <f aca="false">AVERAGE(W6:W36)</f>
        <v>44</v>
      </c>
      <c r="X41" s="261" t="n">
        <f aca="false">AVERAGE(X6:X36)</f>
        <v>0</v>
      </c>
      <c r="Y41" s="261" t="n">
        <f aca="false">AVERAGE(Y6:Y36)</f>
        <v>48</v>
      </c>
      <c r="Z41" s="261" t="n">
        <f aca="false">AVERAGE(Z6:Z36)</f>
        <v>0</v>
      </c>
      <c r="AA41" s="261" t="n">
        <f aca="false">AVERAGE(AA6:AA36)</f>
        <v>60</v>
      </c>
      <c r="AB41" s="261" t="n">
        <f aca="false">AVERAGE(AB6:AB36)</f>
        <v>0</v>
      </c>
      <c r="AC41" s="262" t="n">
        <f aca="false">V41-U41+AZ41</f>
        <v>124</v>
      </c>
      <c r="AD41" s="263" t="n">
        <f aca="false">(SUM($AD$6:$AD$36))</f>
        <v>0</v>
      </c>
      <c r="AE41" s="263" t="n">
        <f aca="false">AVERAGE(AE6:AE36)</f>
        <v>0</v>
      </c>
      <c r="AF41" s="264" t="n">
        <f aca="false">AVERAGE(AF6:AF36)</f>
        <v>0</v>
      </c>
      <c r="AG41" s="265" t="n">
        <f aca="false">AVERAGE(AG6:AG36)</f>
        <v>154.875</v>
      </c>
      <c r="AH41" s="264" t="n">
        <f aca="false">U41/R41</f>
        <v>0</v>
      </c>
      <c r="AI41" s="264" t="n">
        <f aca="false">AVERAGE(AI6:AI36)</f>
        <v>1</v>
      </c>
      <c r="AJ41" s="264" t="n">
        <f aca="false">AVERAGE(AJ6:AJ36)</f>
        <v>0</v>
      </c>
      <c r="AK41" s="266" t="n">
        <f aca="false">SUM(AK6:AK36)</f>
        <v>0</v>
      </c>
      <c r="AL41" s="266" t="n">
        <f aca="false">AVERAGE(AL6:AL36)</f>
        <v>0</v>
      </c>
      <c r="AM41" s="266" t="n">
        <f aca="false">SUM(AM6:AM36)</f>
        <v>0</v>
      </c>
      <c r="AN41" s="266" t="n">
        <f aca="false">SUM(AN6:AN36)</f>
        <v>0</v>
      </c>
      <c r="AO41" s="263" t="n">
        <f aca="false">AVERAGE(AO6:AO36)</f>
        <v>0</v>
      </c>
      <c r="AP41" s="265" t="n">
        <f aca="false">SUM(AP6:AP36)</f>
        <v>0</v>
      </c>
      <c r="AQ41" s="267" t="e">
        <f aca="false">((AM41+AP41))/(U41*1000)*1000000</f>
        <v>#DIV/0!</v>
      </c>
      <c r="AR41" s="268"/>
      <c r="AS41" s="34"/>
      <c r="AT41" s="269" t="n">
        <f aca="false">SUM(AT12:AT40)</f>
        <v>0</v>
      </c>
      <c r="AU41" s="269" t="n">
        <f aca="false">SUM(AU12:AU40)</f>
        <v>0</v>
      </c>
      <c r="AV41" s="269" t="n">
        <f aca="false">SUM(AV12:AV40)</f>
        <v>0</v>
      </c>
      <c r="AW41" s="269" t="n">
        <f aca="false">SUM(AW12:AW40)</f>
        <v>0</v>
      </c>
      <c r="AX41" s="269" t="n">
        <f aca="false">SUM(AX12:AX40)</f>
        <v>0</v>
      </c>
      <c r="AY41" s="269" t="n">
        <f aca="false">SUM(AY12:AY40)</f>
        <v>0</v>
      </c>
      <c r="AZ41" s="269" t="n">
        <f aca="false">SUM(AZ12:AZ40)</f>
        <v>124</v>
      </c>
      <c r="BB41" s="270" t="n">
        <f aca="false">SUM(BB12:BB40)</f>
        <v>0</v>
      </c>
      <c r="BC41" s="270" t="n">
        <f aca="false">SUM(BC12:BC40)</f>
        <v>0</v>
      </c>
      <c r="BD41" s="270" t="n">
        <f aca="false">SUM(BD12:BD40)</f>
        <v>0</v>
      </c>
      <c r="BE41" s="5" t="n">
        <f aca="false">(BC41-BB41)</f>
        <v>0</v>
      </c>
      <c r="BF41" s="271" t="e">
        <f aca="false">AQ41</f>
        <v>#DIV/0!</v>
      </c>
      <c r="BG41" s="271" t="n">
        <f aca="false">SUM(BG12:BG40)</f>
        <v>0</v>
      </c>
      <c r="BH41" s="271" t="n">
        <f aca="false">SUM(BH12:BH40)</f>
        <v>0</v>
      </c>
      <c r="BI41" s="271" t="n">
        <f aca="false">SUM(BI12:BI40)</f>
        <v>0</v>
      </c>
      <c r="BJ41" s="271" t="n">
        <f aca="false">SUM(BJ12:BJ40)</f>
        <v>0</v>
      </c>
      <c r="BK41" s="271" t="n">
        <f aca="false">SUM(BK12:BK40)</f>
        <v>0</v>
      </c>
      <c r="BL41" s="271" t="n">
        <f aca="false">SUM(BL12:BL40)</f>
        <v>0</v>
      </c>
      <c r="BM41" s="271" t="n">
        <f aca="false">SUM(BM12:BM40)</f>
        <v>0</v>
      </c>
      <c r="BN41" s="272" t="n">
        <f aca="false">AVERAGE(BN12:BN40)</f>
        <v>1000.036</v>
      </c>
      <c r="BO41" s="272" t="n">
        <f aca="false">AVERAGE(BO12:BO40)</f>
        <v>50.0136</v>
      </c>
      <c r="BP41" s="272" t="n">
        <f aca="false">AVERAGE(BP12:BP40)</f>
        <v>0</v>
      </c>
      <c r="BQ41" s="272" t="n">
        <f aca="false">AVERAGE(BQ12:BQ40)</f>
        <v>0</v>
      </c>
      <c r="BR41" s="272" t="n">
        <f aca="false">AVERAGE(BR12:BR40)</f>
        <v>0</v>
      </c>
      <c r="BT41" s="271" t="n">
        <f aca="false">AVERAGE(BT12:BT24)</f>
        <v>0</v>
      </c>
      <c r="BU41" s="271" t="n">
        <f aca="false">AVERAGE(BU12:BU24)</f>
        <v>0</v>
      </c>
      <c r="BV41" s="5"/>
      <c r="BW41" s="273" t="n">
        <f aca="false">(SUM(BW6:BW40))</f>
        <v>0</v>
      </c>
      <c r="BX41" s="273" t="n">
        <f aca="false">(SUM(BX12:BX40))</f>
        <v>0</v>
      </c>
      <c r="BY41" s="273" t="n">
        <f aca="false">(SUM(BY12:BY40))</f>
        <v>0</v>
      </c>
      <c r="CA41" s="273" t="n">
        <f aca="false">(SUM(CA6:CA31))</f>
        <v>0</v>
      </c>
      <c r="CB41" s="273" t="n">
        <f aca="false">(SUM(CB12:CB36))</f>
        <v>0</v>
      </c>
      <c r="CD41" s="273"/>
      <c r="CE41" s="273"/>
      <c r="CF41" s="273"/>
      <c r="CG41" s="273"/>
    </row>
    <row r="42" customFormat="false" ht="14.95" hidden="false" customHeight="false" outlineLevel="0" collapsed="false">
      <c r="A42" s="274"/>
      <c r="B42" s="275" t="s">
        <v>138</v>
      </c>
      <c r="C42" s="276" t="s">
        <v>139</v>
      </c>
      <c r="D42" s="277" t="s">
        <v>140</v>
      </c>
      <c r="E42" s="277"/>
      <c r="F42" s="278" t="s">
        <v>141</v>
      </c>
      <c r="G42" s="278" t="s">
        <v>142</v>
      </c>
      <c r="H42" s="278" t="s">
        <v>80</v>
      </c>
      <c r="I42" s="278" t="s">
        <v>81</v>
      </c>
      <c r="J42" s="278" t="s">
        <v>80</v>
      </c>
      <c r="K42" s="278" t="s">
        <v>81</v>
      </c>
      <c r="L42" s="278" t="s">
        <v>80</v>
      </c>
      <c r="M42" s="278" t="s">
        <v>81</v>
      </c>
      <c r="N42" s="278" t="s">
        <v>80</v>
      </c>
      <c r="O42" s="278" t="s">
        <v>81</v>
      </c>
      <c r="P42" s="279" t="s">
        <v>143</v>
      </c>
      <c r="Q42" s="279" t="s">
        <v>144</v>
      </c>
      <c r="R42" s="279" t="s">
        <v>145</v>
      </c>
      <c r="S42" s="279" t="s">
        <v>145</v>
      </c>
      <c r="T42" s="279" t="s">
        <v>145</v>
      </c>
      <c r="U42" s="279" t="s">
        <v>145</v>
      </c>
      <c r="V42" s="279" t="s">
        <v>145</v>
      </c>
      <c r="W42" s="279" t="s">
        <v>146</v>
      </c>
      <c r="X42" s="279" t="s">
        <v>147</v>
      </c>
      <c r="Y42" s="279" t="s">
        <v>148</v>
      </c>
      <c r="Z42" s="279" t="s">
        <v>147</v>
      </c>
      <c r="AA42" s="279" t="s">
        <v>148</v>
      </c>
      <c r="AB42" s="279" t="s">
        <v>147</v>
      </c>
      <c r="AC42" s="279" t="s">
        <v>149</v>
      </c>
      <c r="AD42" s="279" t="s">
        <v>150</v>
      </c>
      <c r="AE42" s="279" t="s">
        <v>151</v>
      </c>
      <c r="AF42" s="279" t="s">
        <v>152</v>
      </c>
      <c r="AG42" s="279" t="s">
        <v>153</v>
      </c>
      <c r="AH42" s="279" t="s">
        <v>153</v>
      </c>
      <c r="AI42" s="279"/>
      <c r="AJ42" s="279" t="s">
        <v>153</v>
      </c>
      <c r="AK42" s="279" t="s">
        <v>154</v>
      </c>
      <c r="AL42" s="279" t="s">
        <v>153</v>
      </c>
      <c r="AM42" s="279"/>
      <c r="AN42" s="279" t="s">
        <v>154</v>
      </c>
      <c r="AO42" s="279" t="s">
        <v>153</v>
      </c>
      <c r="AP42" s="280"/>
      <c r="AQ42" s="281" t="s">
        <v>153</v>
      </c>
      <c r="AR42" s="282"/>
      <c r="AS42" s="283"/>
      <c r="AZ42" s="284" t="s">
        <v>154</v>
      </c>
      <c r="BF42" s="285" t="str">
        <f aca="false">AQ42</f>
        <v>Avg.</v>
      </c>
      <c r="BT42" s="5"/>
      <c r="BU42" s="5"/>
      <c r="BV42" s="5"/>
    </row>
    <row r="43" customFormat="false" ht="14.95" hidden="false" customHeight="false" outlineLevel="0" collapsed="false"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7"/>
      <c r="AQ43" s="288"/>
      <c r="AR43" s="288"/>
      <c r="BA43" s="289"/>
      <c r="BB43" s="290"/>
      <c r="BC43" s="290"/>
      <c r="BD43" s="290"/>
      <c r="BE43" s="5"/>
      <c r="BT43" s="5"/>
      <c r="BU43" s="5"/>
      <c r="BV43" s="5"/>
    </row>
    <row r="44" customFormat="false" ht="61.5" hidden="false" customHeight="true" outlineLevel="0" collapsed="false">
      <c r="B44" s="291" t="s">
        <v>155</v>
      </c>
      <c r="C44" s="291" t="s">
        <v>156</v>
      </c>
      <c r="D44" s="291" t="s">
        <v>157</v>
      </c>
      <c r="E44" s="291" t="s">
        <v>4</v>
      </c>
      <c r="F44" s="291" t="s">
        <v>158</v>
      </c>
      <c r="G44" s="291"/>
      <c r="H44" s="291" t="s">
        <v>159</v>
      </c>
      <c r="I44" s="291"/>
      <c r="J44" s="291" t="s">
        <v>160</v>
      </c>
      <c r="K44" s="291"/>
      <c r="L44" s="291" t="s">
        <v>161</v>
      </c>
      <c r="M44" s="291"/>
      <c r="N44" s="291" t="s">
        <v>162</v>
      </c>
      <c r="O44" s="291"/>
      <c r="P44" s="291" t="s">
        <v>163</v>
      </c>
      <c r="Q44" s="291"/>
      <c r="R44" s="292" t="s">
        <v>164</v>
      </c>
      <c r="S44" s="293" t="s">
        <v>165</v>
      </c>
      <c r="T44" s="294" t="s">
        <v>166</v>
      </c>
      <c r="U44" s="291" t="s">
        <v>12</v>
      </c>
      <c r="V44" s="294" t="s">
        <v>13</v>
      </c>
      <c r="W44" s="291" t="s">
        <v>167</v>
      </c>
      <c r="X44" s="291" t="s">
        <v>15</v>
      </c>
      <c r="Y44" s="291" t="s">
        <v>168</v>
      </c>
      <c r="Z44" s="291" t="s">
        <v>17</v>
      </c>
      <c r="AA44" s="291" t="s">
        <v>19</v>
      </c>
      <c r="AB44" s="291" t="s">
        <v>18</v>
      </c>
      <c r="AC44" s="293" t="s">
        <v>20</v>
      </c>
      <c r="AD44" s="295" t="s">
        <v>21</v>
      </c>
      <c r="AE44" s="296" t="s">
        <v>22</v>
      </c>
      <c r="AF44" s="296" t="s">
        <v>23</v>
      </c>
      <c r="AG44" s="296" t="s">
        <v>169</v>
      </c>
      <c r="AH44" s="291" t="s">
        <v>170</v>
      </c>
      <c r="AI44" s="291" t="s">
        <v>26</v>
      </c>
      <c r="AJ44" s="297" t="s">
        <v>27</v>
      </c>
      <c r="AK44" s="294" t="s">
        <v>171</v>
      </c>
      <c r="AL44" s="298" t="s">
        <v>29</v>
      </c>
      <c r="AM44" s="298" t="s">
        <v>30</v>
      </c>
      <c r="AN44" s="294" t="s">
        <v>172</v>
      </c>
      <c r="AO44" s="298" t="s">
        <v>173</v>
      </c>
      <c r="AP44" s="298" t="s">
        <v>33</v>
      </c>
      <c r="AQ44" s="297" t="s">
        <v>174</v>
      </c>
      <c r="AR44" s="299"/>
      <c r="AS44" s="299"/>
      <c r="BA44" s="289"/>
      <c r="BB44" s="290"/>
      <c r="BC44" s="290"/>
      <c r="BD44" s="290"/>
      <c r="BE44" s="300" t="n">
        <f aca="false">AVERAGE(BE28:BE31)</f>
        <v>0</v>
      </c>
      <c r="BT44" s="5"/>
      <c r="BU44" s="5"/>
      <c r="BV44" s="5"/>
    </row>
    <row r="45" customFormat="false" ht="14.3" hidden="false" customHeight="false" outlineLevel="0" collapsed="false">
      <c r="B45" s="301" t="s">
        <v>85</v>
      </c>
      <c r="C45" s="302" t="n">
        <f aca="false">IF(C6=0,"no data",AVERAGE(C6:C12))</f>
        <v>56.0571428571429</v>
      </c>
      <c r="D45" s="303" t="n">
        <f aca="false">IF(D6=0,"no data",AVERAGE(D6:D12))</f>
        <v>0.711571428571429</v>
      </c>
      <c r="E45" s="302" t="n">
        <f aca="false">IF(E6=0,"no data",AVERAGE(E6:E12))</f>
        <v>49.3714285714286</v>
      </c>
      <c r="F45" s="302" t="n">
        <f aca="false">IF(F6=0,"no data",AVERAGE(F6:F12))</f>
        <v>67.6571428571429</v>
      </c>
      <c r="G45" s="302" t="n">
        <f aca="false">IF(G6=0,"no data",AVERAGE(G6:G12))</f>
        <v>48.6142857142857</v>
      </c>
      <c r="H45" s="302" t="n">
        <f aca="false">SUM(H6:H12)+INT(SUM(I6:I12)/60)</f>
        <v>0</v>
      </c>
      <c r="I45" s="302" t="n">
        <f aca="false">SUM(I6:I12)-INT(SUM(I6:I12)/60)*60</f>
        <v>0</v>
      </c>
      <c r="J45" s="302" t="n">
        <f aca="false">SUM(J6:J12)+INT(SUM(K6:K12)/60)</f>
        <v>0</v>
      </c>
      <c r="K45" s="302" t="n">
        <f aca="false">SUM(K6:K12)-INT(SUM(K6:K12)/60)*60</f>
        <v>0</v>
      </c>
      <c r="L45" s="302" t="n">
        <f aca="false">SUM(L6:L12)+INT(SUM(M6:M12)/60)</f>
        <v>0</v>
      </c>
      <c r="M45" s="302" t="n">
        <f aca="false">SUM(M6:M12)-INT(SUM(M6:M12)/60)*60</f>
        <v>0</v>
      </c>
      <c r="N45" s="302" t="n">
        <f aca="false">SUM(N6:N12)+INT(SUM(O6:O12)/60)</f>
        <v>0</v>
      </c>
      <c r="O45" s="302" t="n">
        <f aca="false">SUM(O6:O12)-INT(SUM(O6:O12)/60)*60</f>
        <v>0</v>
      </c>
      <c r="P45" s="302" t="n">
        <f aca="false">SUM(P6:P12)+INT(SUM(Q6:Q12)/60)</f>
        <v>0</v>
      </c>
      <c r="Q45" s="302" t="n">
        <f aca="false">SUM(Q6:Q12)-INT(SUM(Q6:Q12)/60)*60</f>
        <v>0</v>
      </c>
      <c r="R45" s="304" t="n">
        <f aca="false">IF(R6=0,"no data", AVERAGE(R6:R12))</f>
        <v>3718.42857142857</v>
      </c>
      <c r="S45" s="304" t="str">
        <f aca="false">IF(S6=0,"no data", AVERAGE(S6:S12))</f>
        <v>no data</v>
      </c>
      <c r="T45" s="304" t="str">
        <f aca="false">IF(T6=0,"no data", AVERAGE(T6:T12))</f>
        <v>no data</v>
      </c>
      <c r="U45" s="304" t="str">
        <f aca="false">IF(U6=0,"no data", AVERAGE(U6:U12))</f>
        <v>no data</v>
      </c>
      <c r="V45" s="304" t="str">
        <f aca="false">IF(V6=0,"no data", AVERAGE(V6:V12))</f>
        <v>no data</v>
      </c>
      <c r="W45" s="305" t="n">
        <f aca="false">IF(W6=0,"no data", AVERAGE(W6:W12))</f>
        <v>44</v>
      </c>
      <c r="X45" s="306" t="str">
        <f aca="false">IF(AND(X6=0,X7=0,X8=0,X9=0,X10=0,X11= 0,X12=0),"No outage",SUM(X6:X12))</f>
        <v>No outage</v>
      </c>
      <c r="Y45" s="306" t="n">
        <f aca="false">IF(Y6=0,"no data", AVERAGE(Y6:Y12))</f>
        <v>48</v>
      </c>
      <c r="Z45" s="306" t="str">
        <f aca="false">IF(AND(Z6=0,Z7=0,Z8=0,Z9=0,Z10=0,Z11= 0,Z12=0),"No outage",SUM(Z6:Z12))</f>
        <v>No outage</v>
      </c>
      <c r="AA45" s="306" t="n">
        <f aca="false">IF(AND(AA6=0,AA7=0,AA8=0,AA9=0,AA10=0, AA11=0,AA12=0),"No outage",SUM(AA6:AA12))</f>
        <v>420</v>
      </c>
      <c r="AB45" s="306" t="str">
        <f aca="false">IF(Z6=0,"no data", AVERAGE(AB6:AB12))</f>
        <v>no data</v>
      </c>
      <c r="AC45" s="302" t="str">
        <f aca="false">IF(Z6=0,"no data", SUM(AC6:AC12))</f>
        <v>no data</v>
      </c>
      <c r="AD45" s="302" t="str">
        <f aca="false">IF(AD6=0,"no data", SUM(AD6:AD12))</f>
        <v>no data</v>
      </c>
      <c r="AE45" s="305" t="str">
        <f aca="false">IF(AE6=0,"no data", AVERAGE(AE6:AE12))</f>
        <v>no data</v>
      </c>
      <c r="AF45" s="307" t="str">
        <f aca="false">IF(AF6=0,"no data", AVERAGE(AF6:AF12))</f>
        <v>no data</v>
      </c>
      <c r="AG45" s="306" t="n">
        <f aca="false">IF(AG6=0,"no data", AVERAGE(AG6:AG12))</f>
        <v>154.934523809524</v>
      </c>
      <c r="AH45" s="307" t="str">
        <f aca="false">IF(AH6=0,"no data", AVERAGE(AH6:AH12))</f>
        <v>no data</v>
      </c>
      <c r="AI45" s="307" t="n">
        <f aca="false">IF(AI6=0,"no data", AVERAGE(AI6:AI12))</f>
        <v>1</v>
      </c>
      <c r="AJ45" s="307" t="str">
        <f aca="false">IF(AJ6=0,"no data", AVERAGE(AJ6:AJ12))</f>
        <v>no data</v>
      </c>
      <c r="AK45" s="306" t="str">
        <f aca="false">IF(AK6=0,"no data", SUM(AK6:AK12))</f>
        <v>no data</v>
      </c>
      <c r="AL45" s="306" t="str">
        <f aca="false">IF(AL6=0,"no data", AVERAGE(AL6:AL12))</f>
        <v>no data</v>
      </c>
      <c r="AM45" s="306" t="e">
        <f aca="false">AK45*AL45</f>
        <v>#VALUE!</v>
      </c>
      <c r="AN45" s="306" t="str">
        <f aca="false">IF(AN6=0,"no data", SUM(AN6:AN12))</f>
        <v>no data</v>
      </c>
      <c r="AO45" s="306" t="str">
        <f aca="false">IF(AO6=0,"no data", AVERAGE(AO6:AO12))</f>
        <v>no data</v>
      </c>
      <c r="AP45" s="306" t="e">
        <f aca="false">AN45*AO45</f>
        <v>#VALUE!</v>
      </c>
      <c r="AQ45" s="308" t="e">
        <f aca="false">IF(AQ6=0,"no data", AVERAGE(AQ6:AQ12))</f>
        <v>#DIV/0!</v>
      </c>
      <c r="AR45" s="309"/>
      <c r="AS45" s="310"/>
      <c r="BA45" s="289"/>
      <c r="BB45" s="290"/>
      <c r="BC45" s="290"/>
      <c r="BD45" s="290"/>
      <c r="BT45" s="5"/>
      <c r="BU45" s="5"/>
      <c r="BV45" s="5"/>
    </row>
    <row r="46" customFormat="false" ht="14.3" hidden="false" customHeight="false" outlineLevel="0" collapsed="false">
      <c r="B46" s="301" t="s">
        <v>86</v>
      </c>
      <c r="C46" s="311" t="n">
        <f aca="false">IF(C13=0,"no data", AVERAGE(C13:C19))</f>
        <v>57.3385714285714</v>
      </c>
      <c r="D46" s="312" t="n">
        <f aca="false">IF(D13=0,"no data", AVERAGE(D13:D19))</f>
        <v>0.670857142857143</v>
      </c>
      <c r="E46" s="302" t="n">
        <f aca="false">IF(E7=0,"no data",AVERAGE(E7:E13))</f>
        <v>50.1671428571428</v>
      </c>
      <c r="F46" s="311" t="n">
        <f aca="false">IF(F13=0,"no data", AVERAGE(F13:F19))</f>
        <v>69.4142857142857</v>
      </c>
      <c r="G46" s="311" t="n">
        <f aca="false">IF(G13=0,"no data", AVERAGE(G13:G19))</f>
        <v>48.9871428571429</v>
      </c>
      <c r="H46" s="311" t="n">
        <f aca="false">SUM(H13:H19)+INT(SUM(I13:I19)/60)</f>
        <v>0</v>
      </c>
      <c r="I46" s="311" t="n">
        <f aca="false">SUM(I13:I19)-INT(SUM(J13:J19)/60)</f>
        <v>0</v>
      </c>
      <c r="J46" s="311" t="n">
        <f aca="false">SUM(J13:J19)+INT(SUM(K13:K19)/60)</f>
        <v>0</v>
      </c>
      <c r="K46" s="311" t="n">
        <f aca="false">SUM(K13:K19)-INT(SUM(L13:L19)/60)*60</f>
        <v>0</v>
      </c>
      <c r="L46" s="311" t="n">
        <f aca="false">SUM(L13:L19)+INT(SUM(M13:M19)/60)</f>
        <v>0</v>
      </c>
      <c r="M46" s="311" t="n">
        <f aca="false">SUM(M13:M19)-INT(SUM(N13:N19)/60)*60</f>
        <v>0</v>
      </c>
      <c r="N46" s="311" t="n">
        <f aca="false">SUM(N13:N19)+INT(SUM(O13:O19)/60)</f>
        <v>0</v>
      </c>
      <c r="O46" s="311" t="n">
        <f aca="false">SUM(O13:O19)-INT(SUM(P13:P19)/60)*60</f>
        <v>0</v>
      </c>
      <c r="P46" s="311" t="n">
        <f aca="false">SUM(P13:P19)+INT(SUM(Q13:Q19)/60)</f>
        <v>0</v>
      </c>
      <c r="Q46" s="311" t="n">
        <f aca="false">SUM(Q7:Q13)-INT(SUM(Q13:Q19)/60)*60</f>
        <v>0</v>
      </c>
      <c r="R46" s="313" t="n">
        <f aca="false">IF(R13=0,"no data", AVERAGE(R13:R19))</f>
        <v>3718.14285714286</v>
      </c>
      <c r="S46" s="313" t="str">
        <f aca="false">IF(S13=0,"no data", AVERAGE(S13:S19))</f>
        <v>no data</v>
      </c>
      <c r="T46" s="313" t="str">
        <f aca="false">IF(T13=0,"no data", AVERAGE(T13:T19))</f>
        <v>no data</v>
      </c>
      <c r="U46" s="313" t="str">
        <f aca="false">IF(U13=0,"no data", SUM(U13:U19))</f>
        <v>no data</v>
      </c>
      <c r="V46" s="313" t="str">
        <f aca="false">IF(V13=0,"no data", SUM(V13:V19))</f>
        <v>no data</v>
      </c>
      <c r="W46" s="313" t="n">
        <f aca="false">IF(W13=0,"no data", AVERAGE(W13:W19))</f>
        <v>44</v>
      </c>
      <c r="X46" s="314" t="str">
        <f aca="false">IF(AND(X13=0,X14=0,X15=0,X16=0,X17=0,X18=0,X19=0),"No outage",SUM(X13:X19))</f>
        <v>No outage</v>
      </c>
      <c r="Y46" s="314" t="n">
        <f aca="false">IF(AND(Y13=0,Y14=0,Y15=0,Y16=0,Y17=0,Y18=0,Y19=0),"No outage",SUM(Y13:Y19))</f>
        <v>336</v>
      </c>
      <c r="Z46" s="313" t="str">
        <f aca="false">IF(Z13=0,"no data", AVERAGE(Z13:Z19))</f>
        <v>no data</v>
      </c>
      <c r="AA46" s="314" t="n">
        <f aca="false">IF(AND(AA13=0,AA14=0,AA15=0,AA16=0,AA17=0,AA18=0,AA19=0),"No outage",SUM(AA13:AA19))</f>
        <v>420</v>
      </c>
      <c r="AB46" s="313" t="str">
        <f aca="false">IF(AB13=0,"no data", AVERAGE(AB13:AB19))</f>
        <v>no data</v>
      </c>
      <c r="AC46" s="313" t="n">
        <f aca="false">IF(AC13=0,"no data", SUM(AC13:AC19))</f>
        <v>35</v>
      </c>
      <c r="AD46" s="313" t="str">
        <f aca="false">IF(AD13=0,"no data", SUM(AD13:AD19))</f>
        <v>no data</v>
      </c>
      <c r="AE46" s="313" t="str">
        <f aca="false">IF(AE13=0,"no data", AVERAGE(AE13:AE19))</f>
        <v>no data</v>
      </c>
      <c r="AF46" s="315" t="str">
        <f aca="false">IF(AF13=0,"no data", AVERAGE(AF13:AF19))</f>
        <v>no data</v>
      </c>
      <c r="AG46" s="313" t="n">
        <f aca="false">IF(AG13=0,"no data", AVERAGE(AG13:AG19))</f>
        <v>154.922619047619</v>
      </c>
      <c r="AH46" s="315" t="str">
        <f aca="false">IF(AH13=0,"no data", AVERAGE(AH13:AH19))</f>
        <v>no data</v>
      </c>
      <c r="AI46" s="315" t="n">
        <f aca="false">IF(AI13=0,"no data", AVERAGE(AI13:AI19))</f>
        <v>1</v>
      </c>
      <c r="AJ46" s="315" t="str">
        <f aca="false">IF(AJ13=0,"no data", AVERAGE(AJ13:AJ19))</f>
        <v>no data</v>
      </c>
      <c r="AK46" s="316" t="str">
        <f aca="false">IF(AK13=0,"no data",SUM(AK13:AK19))</f>
        <v>no data</v>
      </c>
      <c r="AL46" s="317" t="str">
        <f aca="false">IF(AL13=0,"no data", AVERAGE(AL13:AL19))</f>
        <v>no data</v>
      </c>
      <c r="AM46" s="314" t="e">
        <f aca="false">AK46*AL46</f>
        <v>#VALUE!</v>
      </c>
      <c r="AN46" s="314" t="str">
        <f aca="false">IF(AN13=0,"no data", SUM(AN13:AN19))</f>
        <v>no data</v>
      </c>
      <c r="AO46" s="316" t="str">
        <f aca="false">IF(AO13=0,"no data",AVERAGE(AO13:AO19))</f>
        <v>no data</v>
      </c>
      <c r="AP46" s="314" t="e">
        <f aca="false">AN46*AO46</f>
        <v>#VALUE!</v>
      </c>
      <c r="AQ46" s="318" t="e">
        <f aca="false">IF(AQ13=0,"no data", AVERAGE(AQ13:AQ19))</f>
        <v>#DIV/0!</v>
      </c>
      <c r="AR46" s="309"/>
      <c r="AS46" s="310"/>
      <c r="AX46" s="0" t="n">
        <f aca="false">3413/12465</f>
        <v>0.273806658644204</v>
      </c>
      <c r="BA46" s="289"/>
      <c r="BC46" s="290"/>
      <c r="BT46" s="5"/>
      <c r="BU46" s="5"/>
      <c r="BV46" s="5"/>
    </row>
    <row r="47" customFormat="false" ht="14.3" hidden="false" customHeight="false" outlineLevel="0" collapsed="false">
      <c r="A47" s="290"/>
      <c r="B47" s="301" t="s">
        <v>87</v>
      </c>
      <c r="C47" s="314" t="n">
        <f aca="false">IF(C20=0,"no data", AVERAGE(C20:C26))</f>
        <v>60.2842857142857</v>
      </c>
      <c r="D47" s="312" t="n">
        <f aca="false">IF(D20=0,"no data", AVERAGE(D20:D26))</f>
        <v>0.663842857142857</v>
      </c>
      <c r="E47" s="302" t="n">
        <f aca="false">IF(E20=0,"no data",AVERAGE(E20:E26))</f>
        <v>51.7385714285714</v>
      </c>
      <c r="F47" s="314" t="n">
        <f aca="false">IF(F20=0,"no data", AVERAGE(F20:F26))</f>
        <v>70.6214285714286</v>
      </c>
      <c r="G47" s="314" t="n">
        <f aca="false">IF(G20=0,"no data", AVERAGE(G20:G26))</f>
        <v>52.7071428571429</v>
      </c>
      <c r="H47" s="311" t="n">
        <f aca="false">SUM(H20:H26)+INT(SUM(I20:I26)/60)</f>
        <v>0</v>
      </c>
      <c r="I47" s="311" t="n">
        <f aca="false">SUM(I20:I26)-INT(SUM(I26:I26)/60)*60</f>
        <v>0</v>
      </c>
      <c r="J47" s="311" t="n">
        <f aca="false">SUM(J20:J26)+INT(SUM(K20:K26)/60)</f>
        <v>0</v>
      </c>
      <c r="K47" s="311" t="n">
        <f aca="false">SUM(K20:K26)-INT(SUM(K20:K26)/60)*60</f>
        <v>0</v>
      </c>
      <c r="L47" s="311" t="n">
        <f aca="false">SUM(L20:L26)+INT(SUM(M20:M26)/60)</f>
        <v>0</v>
      </c>
      <c r="M47" s="311" t="n">
        <f aca="false">SUM(M20:M26)-INT(SUM(M20:M26)/60)*60</f>
        <v>0</v>
      </c>
      <c r="N47" s="311" t="n">
        <f aca="false">SUM(N20:N26)+INT(SUM(O20:O26)/60)</f>
        <v>0</v>
      </c>
      <c r="O47" s="311" t="n">
        <f aca="false">SUM(O20:O26)-INT(SUM(O20:O26)/60)*60</f>
        <v>0</v>
      </c>
      <c r="P47" s="311" t="n">
        <f aca="false">SUM(P20:P26)+INT(SUM(Q20:Q26)/60)</f>
        <v>0</v>
      </c>
      <c r="Q47" s="311" t="n">
        <f aca="false">SUM(Q20:Q26)-INT(SUM(Q20:Q26)/60)*60</f>
        <v>0</v>
      </c>
      <c r="R47" s="313" t="n">
        <f aca="false">IF(R20=0,"no data", AVERAGE(R20:R26))</f>
        <v>3715.85714285714</v>
      </c>
      <c r="S47" s="313" t="str">
        <f aca="false">IF(S20=0,"no data", AVERAGE(S20:S26))</f>
        <v>no data</v>
      </c>
      <c r="T47" s="313" t="str">
        <f aca="false">IF(T20=0,"no data", AVERAGE(T20:T26))</f>
        <v>no data</v>
      </c>
      <c r="U47" s="319" t="str">
        <f aca="false">IF(U20=0,"no data", SUM(U20:U26))</f>
        <v>no data</v>
      </c>
      <c r="V47" s="319" t="str">
        <f aca="false">IF(V20=0,"no data", SUM(V20:V26))</f>
        <v>no data</v>
      </c>
      <c r="W47" s="319" t="n">
        <f aca="false">IF(W20=0,"no data", AVERAGE(W20:W26))</f>
        <v>44</v>
      </c>
      <c r="X47" s="314" t="str">
        <f aca="false">IF(AND(X20=0,X21=0,X22=0,X23=0,X24=0,X25=0,X26=0),"No outage",SUM(X20:X26))</f>
        <v>No outage</v>
      </c>
      <c r="Y47" s="314" t="n">
        <f aca="false">IF(AND(Y20=0,Y21=0,Y22=0,Y23=0,Y24=0,Y25=0,Y26=0),"No outage",SUM(Y20:Y26))</f>
        <v>336</v>
      </c>
      <c r="Z47" s="319" t="str">
        <f aca="false">IF(Z20=0,"no data", AVERAGE(Z20:Z26))</f>
        <v>no data</v>
      </c>
      <c r="AA47" s="314" t="n">
        <f aca="false">IF(AND(AA20=0,AA21=0,AA22=0,AA23=0,AA24=0,AA25=0,AA26=0),"No outage",SUM(AA20:AA26))</f>
        <v>420</v>
      </c>
      <c r="AB47" s="314" t="str">
        <f aca="false">IF(AB20=0,"no data", AVERAGE(AB20:AB26))</f>
        <v>no data</v>
      </c>
      <c r="AC47" s="314" t="n">
        <f aca="false">IF(AC20=0,"no data", SUM(AC20:AC26))</f>
        <v>34</v>
      </c>
      <c r="AD47" s="319" t="str">
        <f aca="false">IF(AD20=0,"no data", SUM(AD20:AD26))</f>
        <v>no data</v>
      </c>
      <c r="AE47" s="314" t="str">
        <f aca="false">IF(AE20=0,"no data", AVERAGE(AE20:AE26))</f>
        <v>no data</v>
      </c>
      <c r="AF47" s="315" t="str">
        <f aca="false">IF(AF20=0,"no data", AVERAGE(AF20:AF26))</f>
        <v>no data</v>
      </c>
      <c r="AG47" s="314" t="n">
        <f aca="false">IF(AG20=0,"no data", AVERAGE(AG20:AG26))</f>
        <v>154.827380952381</v>
      </c>
      <c r="AH47" s="315" t="str">
        <f aca="false">IF(AH20=0,"no data", AVERAGE(AH20:AH26))</f>
        <v>no data</v>
      </c>
      <c r="AI47" s="315" t="n">
        <f aca="false">IF(AI20=0,"no data", AVERAGE(AI20:AI26))</f>
        <v>1</v>
      </c>
      <c r="AJ47" s="315" t="str">
        <f aca="false">IF(AJ20=0,"no data", AVERAGE(AJ20:AJ26))</f>
        <v>no data</v>
      </c>
      <c r="AK47" s="314" t="str">
        <f aca="false">IF(AK20=0,"no data", SUM(AK20:AK26))</f>
        <v>no data</v>
      </c>
      <c r="AL47" s="314" t="str">
        <f aca="false">IF(AL20=0,"no data", AVERAGE(AL20:AL26))</f>
        <v>no data</v>
      </c>
      <c r="AM47" s="314" t="e">
        <f aca="false">AK47*AL47</f>
        <v>#VALUE!</v>
      </c>
      <c r="AN47" s="314" t="str">
        <f aca="false">IF(AN20=0,"no data", SUM(AN20:AN25))</f>
        <v>no data</v>
      </c>
      <c r="AO47" s="314" t="str">
        <f aca="false">IF(AO20=0,"no data", AVERAGE(AO20:AO25))</f>
        <v>no data</v>
      </c>
      <c r="AP47" s="314" t="e">
        <f aca="false">AN47*AO47</f>
        <v>#VALUE!</v>
      </c>
      <c r="AQ47" s="318" t="e">
        <f aca="false">IF(AQ20=0,"no data", AVERAGE(AQ20:AQ26))</f>
        <v>#DIV/0!</v>
      </c>
      <c r="AR47" s="309"/>
      <c r="AS47" s="310"/>
      <c r="AT47" s="290"/>
      <c r="AU47" s="290"/>
      <c r="AV47" s="290"/>
      <c r="AW47" s="290"/>
      <c r="AX47" s="290" t="n">
        <f aca="false">3413/12796</f>
        <v>0.266723976242576</v>
      </c>
      <c r="AY47" s="290"/>
      <c r="AZ47" s="290"/>
      <c r="BA47" s="289"/>
      <c r="BB47" s="290"/>
      <c r="BC47" s="290"/>
      <c r="BD47" s="290"/>
      <c r="BE47" s="290"/>
      <c r="BF47" s="290"/>
      <c r="BG47" s="290"/>
      <c r="BT47" s="5"/>
      <c r="BU47" s="5"/>
      <c r="BV47" s="5"/>
    </row>
    <row r="48" customFormat="false" ht="14.3" hidden="false" customHeight="false" outlineLevel="0" collapsed="false">
      <c r="B48" s="301" t="s">
        <v>88</v>
      </c>
      <c r="C48" s="314" t="n">
        <f aca="false">IF(C21=0,"no data", AVERAGE(C27:C33))</f>
        <v>59.2142857142857</v>
      </c>
      <c r="D48" s="312" t="n">
        <f aca="false">IF(D21=0,"no data", AVERAGE(D27:D33))</f>
        <v>0.716428571428571</v>
      </c>
      <c r="E48" s="302" t="n">
        <f aca="false">IF(E20=0,"no data",AVERAGE(E20:E26))</f>
        <v>51.7385714285714</v>
      </c>
      <c r="F48" s="314" t="n">
        <f aca="false">IF(F21=0,"no data", AVERAGE(F27:F33))</f>
        <v>70.0714285714286</v>
      </c>
      <c r="G48" s="314" t="n">
        <f aca="false">IF(G21=0,"no data", AVERAGE(G27:G33))</f>
        <v>52.0285714285714</v>
      </c>
      <c r="H48" s="311" t="n">
        <f aca="false">SUM(H27:H33)+INT(SUM(I27:I33)/60)</f>
        <v>0</v>
      </c>
      <c r="I48" s="311" t="n">
        <f aca="false">SUM(I27:I33)-INT(SUM(I27:I33)/60)*60</f>
        <v>0</v>
      </c>
      <c r="J48" s="311" t="n">
        <f aca="false">SUM(J27:J33)+INT(SUM(K27:K33)/60)</f>
        <v>0</v>
      </c>
      <c r="K48" s="311" t="n">
        <f aca="false">SUM(K27:K33)-INT(SUM(K27:K33)/60)*60</f>
        <v>0</v>
      </c>
      <c r="L48" s="311" t="n">
        <f aca="false">SUM(L27:L33)+INT(SUM(M27:M33)/60)</f>
        <v>0</v>
      </c>
      <c r="M48" s="311" t="n">
        <f aca="false">SUM(M27:M33)-INT(SUM(M27:M33)/60)*60</f>
        <v>0</v>
      </c>
      <c r="N48" s="311" t="n">
        <f aca="false">SUM(N27:N33)+INT(SUM(O27:O33)/60)</f>
        <v>0</v>
      </c>
      <c r="O48" s="311" t="n">
        <f aca="false">SUM(O27:O33)-INT(SUM(O27:O33)/60)*60</f>
        <v>0</v>
      </c>
      <c r="P48" s="311" t="n">
        <f aca="false">SUM(P27:P33)+INT(SUM(Q27:Q33)/60)</f>
        <v>0</v>
      </c>
      <c r="Q48" s="311" t="n">
        <f aca="false">SUM(Q27:Q33)-INT(SUM(Q27:Q33)/60)*60</f>
        <v>0</v>
      </c>
      <c r="R48" s="313" t="n">
        <f aca="false">IF(R27=0,"no data", AVERAGE(R27:R33))</f>
        <v>3714.85714285714</v>
      </c>
      <c r="S48" s="313" t="str">
        <f aca="false">IF(S27=0,"no data", AVERAGE(S27:S33))</f>
        <v>no data</v>
      </c>
      <c r="T48" s="313" t="str">
        <f aca="false">IF(T27=0,"no data", AVERAGE(T27:T33))</f>
        <v>no data</v>
      </c>
      <c r="U48" s="313" t="str">
        <f aca="false">IF(U27=0,"no data", SUM(U27:U33))</f>
        <v>no data</v>
      </c>
      <c r="V48" s="313" t="str">
        <f aca="false">IF(V27=0,"no data", SUM(V27:V33))</f>
        <v>no data</v>
      </c>
      <c r="W48" s="319" t="n">
        <f aca="false">IF(W27=0,"no data", AVERAGE(W27:W33))</f>
        <v>44</v>
      </c>
      <c r="X48" s="314" t="str">
        <f aca="false">IF(AND(X27=0,X28=0,X29=0,X30=0,X31=0,X32=0,X33=0),"No outage",SUM(X27:X33))</f>
        <v>No outage</v>
      </c>
      <c r="Y48" s="314" t="n">
        <f aca="false">IF(AND(Y27=0,Y28=0,Y29=0,Y30=0,Y31=0,Y32=0,Y33=0),"No outage",SUM(Y27:Y33))</f>
        <v>336</v>
      </c>
      <c r="Z48" s="319" t="str">
        <f aca="false">IF(Z27=0,"no data", AVERAGE(Z27:Z33))</f>
        <v>no data</v>
      </c>
      <c r="AA48" s="314" t="n">
        <f aca="false">IF(AND(AA27=0,AA28=0,AA29=0,AA30=0,AA31=0,AA32=0,AA33=0),"No outage",SUM(AA27:AA33))</f>
        <v>420</v>
      </c>
      <c r="AB48" s="314" t="str">
        <f aca="false">IF(AB27=0,"no data", AVERAGE(AB27:AB33))</f>
        <v>no data</v>
      </c>
      <c r="AC48" s="313" t="n">
        <f aca="false">IF(AC27=0,"no data", SUM(AC27:AC33))</f>
        <v>32</v>
      </c>
      <c r="AD48" s="313" t="str">
        <f aca="false">IF(AD27=0,"no data", SUM(AD27:AD33))</f>
        <v>no data</v>
      </c>
      <c r="AE48" s="319" t="str">
        <f aca="false">IF(AE27=0,"no data", AVERAGE(AE27:AE33))</f>
        <v>no data</v>
      </c>
      <c r="AF48" s="312" t="str">
        <f aca="false">IF(AF27=0,"no data", AVERAGE(AF27:AF33))</f>
        <v>no data</v>
      </c>
      <c r="AG48" s="314" t="n">
        <f aca="false">IF(AG27=0,"no data", AVERAGE(AG27:AG33))</f>
        <v>154.785714285714</v>
      </c>
      <c r="AH48" s="312" t="str">
        <f aca="false">IF(AH27=0,"no data", AVERAGE(AH27:AH33))</f>
        <v>no data</v>
      </c>
      <c r="AI48" s="312" t="n">
        <f aca="false">IF(AI27=0,"no data", AVERAGE(AI27:AI33))</f>
        <v>1</v>
      </c>
      <c r="AJ48" s="312" t="str">
        <f aca="false">IF(AJ27=0,"no data", AVERAGE(AJ27:AJ33))</f>
        <v>no data</v>
      </c>
      <c r="AK48" s="313" t="str">
        <f aca="false">IF(AK27=0,"no data", SUM(AK27:AK33))</f>
        <v>no data</v>
      </c>
      <c r="AL48" s="314" t="str">
        <f aca="false">IF(AL27=0,"no data", AVERAGE(AL27:AL33))</f>
        <v>no data</v>
      </c>
      <c r="AM48" s="314" t="e">
        <f aca="false">AK48*AL48</f>
        <v>#VALUE!</v>
      </c>
      <c r="AN48" s="314" t="str">
        <f aca="false">IF(AN27=0,"no data", SUM(AN27:AN33))</f>
        <v>no data</v>
      </c>
      <c r="AO48" s="314" t="str">
        <f aca="false">IF(AO27=0,"no data", AVERAGE(AO27:AO33))</f>
        <v>no data</v>
      </c>
      <c r="AP48" s="314" t="e">
        <f aca="false">AN48*AO48</f>
        <v>#VALUE!</v>
      </c>
      <c r="AQ48" s="318" t="e">
        <f aca="false">IF(AQ27=0,"no data", AVERAGE(AQ27:AQ33))</f>
        <v>#DIV/0!</v>
      </c>
      <c r="AR48" s="309"/>
      <c r="AS48" s="310"/>
      <c r="BA48" s="289"/>
      <c r="BC48" s="290"/>
      <c r="BT48" s="5"/>
      <c r="BU48" s="5"/>
      <c r="BV48" s="5"/>
    </row>
    <row r="49" customFormat="false" ht="14.3" hidden="false" customHeight="false" outlineLevel="0" collapsed="false">
      <c r="B49" s="301" t="s">
        <v>89</v>
      </c>
      <c r="C49" s="314" t="n">
        <f aca="false">IF(C34=0,"no data", AVERAGE(C34:C40))</f>
        <v>58.1866666666667</v>
      </c>
      <c r="D49" s="314" t="n">
        <f aca="false">IF(D34=0,"no data", AVERAGE(D34:D40))</f>
        <v>0.674333333333333</v>
      </c>
      <c r="E49" s="302" t="n">
        <f aca="false">IF(E34=0,"no data",AVERAGE(E34:E40))</f>
        <v>50.24</v>
      </c>
      <c r="F49" s="314" t="n">
        <f aca="false">IF(F34=0,"no data", AVERAGE(F34:F40))</f>
        <v>68.3333333333333</v>
      </c>
      <c r="G49" s="314" t="n">
        <f aca="false">IF(G34=0,"no data", AVERAGE(G34:G40))</f>
        <v>48.42</v>
      </c>
      <c r="H49" s="311" t="n">
        <f aca="false">SUM(H34:H40)+INT(SUM(I34:I40)/60)</f>
        <v>0</v>
      </c>
      <c r="I49" s="311" t="n">
        <f aca="false">SUM(I34:I40)-INT(SUM(I34:I40)/60)*60</f>
        <v>0</v>
      </c>
      <c r="J49" s="311" t="n">
        <f aca="false">SUM(J34:J40)+INT(SUM(K34:K40)/60)</f>
        <v>0</v>
      </c>
      <c r="K49" s="311" t="n">
        <f aca="false">SUM(K34:K40)-INT(SUM(K34:K40)/60)*60</f>
        <v>0</v>
      </c>
      <c r="L49" s="311" t="n">
        <f aca="false">SUM(L34:L40)+INT(SUM(M34:M40)/60)</f>
        <v>0</v>
      </c>
      <c r="M49" s="311" t="n">
        <f aca="false">SUM(M34:M40)-INT(SUM(M34:M40)/60)*60</f>
        <v>0</v>
      </c>
      <c r="N49" s="311" t="n">
        <f aca="false">SUM(N34:N40)+INT(SUM(O34:O40)/60)</f>
        <v>0</v>
      </c>
      <c r="O49" s="311" t="n">
        <f aca="false">SUM(O34:O40)-INT(SUM(O34:O40)/60)*60</f>
        <v>0</v>
      </c>
      <c r="P49" s="311" t="n">
        <f aca="false">SUM(P34:P40)+INT(SUM(Q34:Q40)/60)</f>
        <v>0</v>
      </c>
      <c r="Q49" s="311" t="n">
        <f aca="false">SUM(Q34:Q40)-INT(SUM(Q34:Q40)/60)*60</f>
        <v>0</v>
      </c>
      <c r="R49" s="313" t="n">
        <f aca="false">IF(R28=0,"no data", AVERAGE(R34:R40))</f>
        <v>3718.66666666667</v>
      </c>
      <c r="S49" s="313" t="str">
        <f aca="false">IF(S34=0,"no data", AVERAGE(S34:S40))</f>
        <v>no data</v>
      </c>
      <c r="T49" s="313" t="str">
        <f aca="false">IF(T34=0,"no data", AVERAGE(T34:T40))</f>
        <v>no data</v>
      </c>
      <c r="U49" s="313" t="str">
        <f aca="false">IF(U34=0,"no data", SUM(U34:U40))</f>
        <v>no data</v>
      </c>
      <c r="V49" s="313" t="str">
        <f aca="false">IF(V34=0,"no data", SUM(V34:V40))</f>
        <v>no data</v>
      </c>
      <c r="W49" s="319" t="n">
        <f aca="false">IF(W34=0,"no data", AVERAGE(W34:W40))</f>
        <v>44</v>
      </c>
      <c r="X49" s="314" t="e">
        <f aca="false">IF(AND(X34=0,X35=0,X36=0,X37=0,X38=0,X39=0,#REF!=0),"No outage",SUM(X34:X40))</f>
        <v>#REF!</v>
      </c>
      <c r="Y49" s="314" t="e">
        <f aca="false">IF(AND(Y34=0,Y35=0,Y36=0,Y37=0,Y38=0,Y39=0,#REF!=0),"No outage",SUM(Y34:Y40))</f>
        <v>#REF!</v>
      </c>
      <c r="Z49" s="319" t="str">
        <f aca="false">IF(Z34=0,"no data", AVERAGE(Z34:Z40))</f>
        <v>no data</v>
      </c>
      <c r="AA49" s="314" t="e">
        <f aca="false">IF(AND(AA34=0,AA35=0,AA36=0,AA37=0,AA38=0,AA39=0,#REF!=0),"No outage",SUM(AA34:AA40))</f>
        <v>#REF!</v>
      </c>
      <c r="AB49" s="314" t="str">
        <f aca="false">IF(AB34=0,"no data", AVERAGE(AB34:AB40))</f>
        <v>no data</v>
      </c>
      <c r="AC49" s="313" t="n">
        <f aca="false">IF(AC34=0,"no data", SUM(AC34:AC40))</f>
        <v>17</v>
      </c>
      <c r="AD49" s="313" t="str">
        <f aca="false">IF(AD34=0,"no data", SUM(AD34:AD40))</f>
        <v>no data</v>
      </c>
      <c r="AE49" s="319" t="str">
        <f aca="false">IF(AE34=0,"no data", AVERAGE(AE34:AE40))</f>
        <v>no data</v>
      </c>
      <c r="AF49" s="312" t="str">
        <f aca="false">IF(AF34=0,"no data", AVERAGE(AF34:AF40))</f>
        <v>no data</v>
      </c>
      <c r="AG49" s="314" t="n">
        <f aca="false">IF(AG34=0,"no data", AVERAGE(AG34:AG40))</f>
        <v>154.944444444444</v>
      </c>
      <c r="AH49" s="312" t="str">
        <f aca="false">IF(AH34=0,"no data", AVERAGE(AH34:AH40))</f>
        <v>no data</v>
      </c>
      <c r="AI49" s="312" t="e">
        <f aca="false">IF(AI28=0,"no data", AVERAGE(AI34:AI40))</f>
        <v>#DIV/0!</v>
      </c>
      <c r="AJ49" s="312" t="str">
        <f aca="false">IF(AJ34=0,"no data", AVERAGE(AJ34:AJ40))</f>
        <v>no data</v>
      </c>
      <c r="AK49" s="313" t="str">
        <f aca="false">IF(AK34=0,"no data", SUM(AK34:AK40))</f>
        <v>no data</v>
      </c>
      <c r="AL49" s="314" t="str">
        <f aca="false">IF(AL34=0,"no data", AVERAGE(AL34:AL40))</f>
        <v>no data</v>
      </c>
      <c r="AM49" s="314" t="e">
        <f aca="false">AK49*AL49</f>
        <v>#VALUE!</v>
      </c>
      <c r="AN49" s="314" t="str">
        <f aca="false">IF(AN34=0,"no data", SUM(AN34:AN40))</f>
        <v>no data</v>
      </c>
      <c r="AO49" s="314" t="str">
        <f aca="false">IF(AO34=0,"no data", AVERAGE(AO34:AO40))</f>
        <v>no data</v>
      </c>
      <c r="AP49" s="314" t="e">
        <f aca="false">AN49*AO49</f>
        <v>#VALUE!</v>
      </c>
      <c r="AQ49" s="314" t="e">
        <f aca="false">IF(AQ34=0,"no data", AVERAGE(AQ34:AQ40))</f>
        <v>#DIV/0!</v>
      </c>
      <c r="AR49" s="309"/>
      <c r="AS49" s="310"/>
      <c r="BA49" s="289"/>
      <c r="BC49" s="290"/>
      <c r="BT49" s="5"/>
      <c r="BU49" s="5"/>
      <c r="BV49" s="5"/>
    </row>
    <row r="50" customFormat="false" ht="14.3" hidden="false" customHeight="false" outlineLevel="0" collapsed="false">
      <c r="B50" s="2"/>
      <c r="C50" s="320"/>
      <c r="D50" s="320"/>
      <c r="E50" s="320"/>
      <c r="F50" s="320"/>
      <c r="G50" s="321"/>
      <c r="H50" s="321"/>
      <c r="I50" s="321"/>
      <c r="J50" s="321"/>
      <c r="K50" s="322"/>
      <c r="L50" s="322"/>
      <c r="M50" s="322"/>
      <c r="N50" s="322"/>
      <c r="O50" s="323"/>
      <c r="P50" s="323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3"/>
      <c r="AD50" s="323"/>
      <c r="AE50" s="320"/>
      <c r="AF50" s="323"/>
      <c r="AG50" s="323"/>
      <c r="AH50" s="320"/>
      <c r="AI50" s="320"/>
      <c r="AJ50" s="320"/>
      <c r="AK50" s="320"/>
      <c r="AL50" s="320"/>
      <c r="AM50" s="320"/>
      <c r="AQ50" s="300"/>
      <c r="AR50" s="300"/>
      <c r="AS50" s="300"/>
      <c r="AT50" s="300"/>
      <c r="BA50" s="289"/>
      <c r="BC50" s="290"/>
      <c r="BT50" s="5"/>
      <c r="BU50" s="5"/>
      <c r="BV50" s="5"/>
    </row>
    <row r="51" customFormat="false" ht="14.95" hidden="false" customHeight="false" outlineLevel="0" collapsed="false">
      <c r="B51" s="2"/>
      <c r="C51" s="320"/>
      <c r="D51" s="320"/>
      <c r="E51" s="320"/>
      <c r="F51" s="320"/>
      <c r="G51" s="321"/>
      <c r="H51" s="321"/>
      <c r="I51" s="321"/>
      <c r="J51" s="321"/>
      <c r="K51" s="322"/>
      <c r="L51" s="322"/>
      <c r="M51" s="322"/>
      <c r="N51" s="322"/>
      <c r="O51" s="323"/>
      <c r="P51" s="323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3"/>
      <c r="AD51" s="323"/>
      <c r="AE51" s="320"/>
      <c r="AF51" s="323"/>
      <c r="AG51" s="323"/>
      <c r="AH51" s="320"/>
      <c r="AI51" s="320"/>
      <c r="AJ51" s="320"/>
      <c r="AK51" s="320"/>
      <c r="AL51" s="320"/>
      <c r="AM51" s="320"/>
      <c r="AQ51" s="300"/>
      <c r="AR51" s="300"/>
      <c r="AS51" s="300"/>
      <c r="AT51" s="300"/>
      <c r="BA51" s="289"/>
      <c r="BC51" s="290"/>
      <c r="BT51" s="5"/>
      <c r="BU51" s="5"/>
      <c r="BV51" s="5"/>
    </row>
    <row r="52" customFormat="false" ht="16.3" hidden="false" customHeight="false" outlineLevel="0" collapsed="false">
      <c r="B52" s="324" t="s">
        <v>175</v>
      </c>
      <c r="C52" s="325" t="s">
        <v>176</v>
      </c>
      <c r="D52" s="325"/>
      <c r="E52" s="325"/>
      <c r="F52" s="325"/>
      <c r="G52" s="325"/>
      <c r="H52" s="325"/>
      <c r="I52" s="325"/>
      <c r="J52" s="325"/>
      <c r="K52" s="325"/>
      <c r="L52" s="325"/>
      <c r="M52" s="325"/>
      <c r="N52" s="325"/>
      <c r="O52" s="325"/>
      <c r="P52" s="325"/>
      <c r="Q52" s="325"/>
      <c r="R52" s="325"/>
      <c r="S52" s="325"/>
      <c r="T52" s="325"/>
      <c r="U52" s="325"/>
      <c r="V52" s="325"/>
      <c r="W52" s="325"/>
      <c r="X52" s="325"/>
      <c r="Y52" s="325"/>
      <c r="Z52" s="325"/>
      <c r="AA52" s="325"/>
      <c r="AB52" s="325"/>
      <c r="AC52" s="325"/>
      <c r="AD52" s="325"/>
      <c r="AE52" s="325"/>
      <c r="AF52" s="323"/>
      <c r="AG52" s="323"/>
      <c r="AH52" s="320"/>
      <c r="AI52" s="320"/>
      <c r="AJ52" s="320"/>
      <c r="AK52" s="320"/>
      <c r="AL52" s="320"/>
      <c r="AM52" s="320"/>
      <c r="AQ52" s="300"/>
      <c r="AR52" s="300"/>
      <c r="AS52" s="300"/>
      <c r="AT52" s="300"/>
      <c r="BA52" s="289"/>
      <c r="BT52" s="5"/>
      <c r="BU52" s="5"/>
      <c r="BV52" s="5"/>
    </row>
    <row r="53" customFormat="false" ht="15.8" hidden="false" customHeight="true" outlineLevel="0" collapsed="false">
      <c r="B53" s="326" t="n">
        <v>43497</v>
      </c>
      <c r="C53" s="327" t="s">
        <v>177</v>
      </c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327"/>
      <c r="S53" s="327"/>
      <c r="T53" s="327"/>
      <c r="U53" s="327"/>
      <c r="V53" s="327"/>
      <c r="W53" s="327"/>
      <c r="X53" s="327"/>
      <c r="Y53" s="327"/>
      <c r="Z53" s="327"/>
      <c r="AA53" s="327"/>
      <c r="AB53" s="327"/>
      <c r="AC53" s="327"/>
      <c r="AD53" s="327"/>
      <c r="AE53" s="327"/>
      <c r="AF53" s="323"/>
      <c r="AG53" s="323"/>
      <c r="AH53" s="320"/>
      <c r="AI53" s="320"/>
      <c r="AJ53" s="320"/>
      <c r="AK53" s="320"/>
      <c r="AL53" s="320"/>
      <c r="AM53" s="320"/>
      <c r="AQ53" s="300"/>
      <c r="AR53" s="300"/>
      <c r="AS53" s="300"/>
      <c r="AT53" s="300"/>
      <c r="BA53" s="289"/>
      <c r="BT53" s="5"/>
      <c r="BU53" s="5"/>
      <c r="BV53" s="5"/>
    </row>
    <row r="54" customFormat="false" ht="15.65" hidden="false" customHeight="true" outlineLevel="0" collapsed="false">
      <c r="B54" s="326" t="n">
        <v>43498</v>
      </c>
      <c r="C54" s="327" t="s">
        <v>177</v>
      </c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327"/>
      <c r="S54" s="327"/>
      <c r="T54" s="327"/>
      <c r="U54" s="327"/>
      <c r="V54" s="327"/>
      <c r="W54" s="327"/>
      <c r="X54" s="327"/>
      <c r="Y54" s="327"/>
      <c r="Z54" s="327"/>
      <c r="AA54" s="327"/>
      <c r="AB54" s="327"/>
      <c r="AC54" s="327"/>
      <c r="AD54" s="327"/>
      <c r="AE54" s="327"/>
      <c r="AF54" s="323"/>
      <c r="AG54" s="323"/>
      <c r="AH54" s="320"/>
      <c r="AI54" s="320"/>
      <c r="AJ54" s="320"/>
      <c r="AK54" s="320"/>
      <c r="AL54" s="320"/>
      <c r="AM54" s="320"/>
      <c r="AQ54" s="300"/>
      <c r="AR54" s="300"/>
      <c r="AS54" s="300"/>
      <c r="AT54" s="300"/>
      <c r="BA54" s="289"/>
      <c r="BT54" s="5"/>
      <c r="BU54" s="5"/>
      <c r="BV54" s="5"/>
    </row>
    <row r="55" customFormat="false" ht="15.65" hidden="false" customHeight="true" outlineLevel="0" collapsed="false">
      <c r="B55" s="326" t="n">
        <v>43499</v>
      </c>
      <c r="C55" s="327" t="s">
        <v>177</v>
      </c>
      <c r="D55" s="327"/>
      <c r="E55" s="327"/>
      <c r="F55" s="327"/>
      <c r="G55" s="327"/>
      <c r="H55" s="327"/>
      <c r="I55" s="327"/>
      <c r="J55" s="327"/>
      <c r="K55" s="327"/>
      <c r="L55" s="327"/>
      <c r="M55" s="327"/>
      <c r="N55" s="327"/>
      <c r="O55" s="327"/>
      <c r="P55" s="327"/>
      <c r="Q55" s="327"/>
      <c r="R55" s="327"/>
      <c r="S55" s="327"/>
      <c r="T55" s="327"/>
      <c r="U55" s="327"/>
      <c r="V55" s="327"/>
      <c r="W55" s="327"/>
      <c r="X55" s="327"/>
      <c r="Y55" s="327"/>
      <c r="Z55" s="327"/>
      <c r="AA55" s="327"/>
      <c r="AB55" s="327"/>
      <c r="AC55" s="327"/>
      <c r="AD55" s="327"/>
      <c r="AE55" s="327"/>
      <c r="AF55" s="323"/>
      <c r="AG55" s="323"/>
      <c r="AH55" s="320"/>
      <c r="AI55" s="320"/>
      <c r="AJ55" s="320"/>
      <c r="AK55" s="320"/>
      <c r="AL55" s="320"/>
      <c r="AM55" s="320"/>
      <c r="AQ55" s="300"/>
      <c r="AR55" s="300"/>
      <c r="AS55" s="300"/>
      <c r="AT55" s="300"/>
      <c r="BA55" s="289"/>
      <c r="BT55" s="5"/>
      <c r="BU55" s="5"/>
      <c r="BV55" s="5"/>
    </row>
    <row r="56" customFormat="false" ht="15.65" hidden="false" customHeight="true" outlineLevel="0" collapsed="false">
      <c r="B56" s="326" t="n">
        <v>43500</v>
      </c>
      <c r="C56" s="327" t="s">
        <v>177</v>
      </c>
      <c r="D56" s="327"/>
      <c r="E56" s="327"/>
      <c r="F56" s="327"/>
      <c r="G56" s="327"/>
      <c r="H56" s="327"/>
      <c r="I56" s="327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7"/>
      <c r="AB56" s="327"/>
      <c r="AC56" s="327"/>
      <c r="AD56" s="327"/>
      <c r="AE56" s="327"/>
      <c r="AF56" s="323"/>
      <c r="AG56" s="323"/>
      <c r="AH56" s="320"/>
      <c r="AI56" s="320"/>
      <c r="AJ56" s="320"/>
      <c r="AK56" s="320"/>
      <c r="AL56" s="320"/>
      <c r="AM56" s="320"/>
      <c r="AQ56" s="300"/>
      <c r="AR56" s="300"/>
      <c r="AS56" s="300"/>
      <c r="AT56" s="300"/>
      <c r="BA56" s="289"/>
      <c r="BT56" s="5"/>
      <c r="BU56" s="5"/>
      <c r="BV56" s="5"/>
    </row>
    <row r="57" customFormat="false" ht="15.65" hidden="false" customHeight="true" outlineLevel="0" collapsed="false">
      <c r="B57" s="326" t="n">
        <v>43501</v>
      </c>
      <c r="C57" s="327" t="s">
        <v>177</v>
      </c>
      <c r="D57" s="327"/>
      <c r="E57" s="327"/>
      <c r="F57" s="327"/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7"/>
      <c r="AA57" s="327"/>
      <c r="AB57" s="327"/>
      <c r="AC57" s="327"/>
      <c r="AD57" s="327"/>
      <c r="AE57" s="327"/>
      <c r="AF57" s="323"/>
      <c r="AG57" s="323"/>
      <c r="AH57" s="320"/>
      <c r="AI57" s="320"/>
      <c r="AJ57" s="320"/>
      <c r="AK57" s="320"/>
      <c r="AL57" s="320"/>
      <c r="AM57" s="320"/>
      <c r="AQ57" s="300"/>
      <c r="AR57" s="300"/>
      <c r="AS57" s="300"/>
      <c r="AT57" s="300"/>
      <c r="BA57" s="289"/>
      <c r="BT57" s="5"/>
      <c r="BU57" s="5"/>
      <c r="BV57" s="5"/>
    </row>
    <row r="58" customFormat="false" ht="15.65" hidden="false" customHeight="true" outlineLevel="0" collapsed="false">
      <c r="B58" s="326" t="n">
        <v>43502</v>
      </c>
      <c r="C58" s="327" t="s">
        <v>177</v>
      </c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7"/>
      <c r="AA58" s="327"/>
      <c r="AB58" s="327"/>
      <c r="AC58" s="327"/>
      <c r="AD58" s="327"/>
      <c r="AE58" s="327"/>
      <c r="AF58" s="323"/>
      <c r="AG58" s="323"/>
      <c r="AH58" s="320"/>
      <c r="AI58" s="320"/>
      <c r="AJ58" s="320"/>
      <c r="AK58" s="320"/>
      <c r="AL58" s="320"/>
      <c r="AM58" s="320"/>
      <c r="AQ58" s="300"/>
      <c r="AR58" s="300"/>
      <c r="AS58" s="300"/>
      <c r="AT58" s="300"/>
      <c r="BA58" s="289"/>
      <c r="BT58" s="5"/>
      <c r="BU58" s="5"/>
      <c r="BV58" s="5"/>
    </row>
    <row r="59" customFormat="false" ht="15.65" hidden="false" customHeight="true" outlineLevel="0" collapsed="false">
      <c r="B59" s="326" t="n">
        <v>43503</v>
      </c>
      <c r="C59" s="327" t="s">
        <v>177</v>
      </c>
      <c r="D59" s="327"/>
      <c r="E59" s="327"/>
      <c r="F59" s="327"/>
      <c r="G59" s="327"/>
      <c r="H59" s="327"/>
      <c r="I59" s="327"/>
      <c r="J59" s="327"/>
      <c r="K59" s="327"/>
      <c r="L59" s="327"/>
      <c r="M59" s="327"/>
      <c r="N59" s="327"/>
      <c r="O59" s="327"/>
      <c r="P59" s="327"/>
      <c r="Q59" s="327"/>
      <c r="R59" s="327"/>
      <c r="S59" s="327"/>
      <c r="T59" s="327"/>
      <c r="U59" s="327"/>
      <c r="V59" s="327"/>
      <c r="W59" s="327"/>
      <c r="X59" s="327"/>
      <c r="Y59" s="327"/>
      <c r="Z59" s="327"/>
      <c r="AA59" s="327"/>
      <c r="AB59" s="327"/>
      <c r="AC59" s="327"/>
      <c r="AD59" s="327"/>
      <c r="AE59" s="327"/>
      <c r="AF59" s="323"/>
      <c r="AG59" s="323"/>
      <c r="AH59" s="320"/>
      <c r="AI59" s="320"/>
      <c r="AJ59" s="320"/>
      <c r="AK59" s="320"/>
      <c r="AL59" s="320"/>
      <c r="AM59" s="320"/>
      <c r="AQ59" s="300"/>
      <c r="AR59" s="300"/>
      <c r="AS59" s="300"/>
      <c r="AT59" s="300"/>
      <c r="BA59" s="289"/>
      <c r="BT59" s="5"/>
      <c r="BU59" s="5"/>
      <c r="BV59" s="5"/>
    </row>
    <row r="60" customFormat="false" ht="15.65" hidden="false" customHeight="true" outlineLevel="0" collapsed="false">
      <c r="B60" s="326" t="n">
        <v>43504</v>
      </c>
      <c r="C60" s="327" t="s">
        <v>177</v>
      </c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3"/>
      <c r="AG60" s="323"/>
      <c r="AH60" s="320"/>
      <c r="AI60" s="320"/>
      <c r="AJ60" s="320"/>
      <c r="AK60" s="320"/>
      <c r="AL60" s="320"/>
      <c r="AM60" s="320"/>
      <c r="AQ60" s="300"/>
      <c r="AR60" s="300"/>
      <c r="AS60" s="300"/>
      <c r="AT60" s="300"/>
      <c r="BA60" s="289"/>
      <c r="BT60" s="5"/>
      <c r="BU60" s="5"/>
      <c r="BV60" s="5"/>
    </row>
    <row r="61" customFormat="false" ht="15.65" hidden="false" customHeight="true" outlineLevel="0" collapsed="false">
      <c r="B61" s="326" t="n">
        <v>43505</v>
      </c>
      <c r="C61" s="327" t="s">
        <v>177</v>
      </c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3"/>
      <c r="AG61" s="323"/>
      <c r="AH61" s="320"/>
      <c r="AI61" s="320"/>
      <c r="AJ61" s="320"/>
      <c r="AK61" s="320"/>
      <c r="AL61" s="320"/>
      <c r="AM61" s="320"/>
      <c r="AQ61" s="300"/>
      <c r="AR61" s="300"/>
      <c r="AS61" s="300"/>
      <c r="AT61" s="300"/>
      <c r="BA61" s="289"/>
      <c r="BT61" s="5"/>
      <c r="BU61" s="5"/>
      <c r="BV61" s="5"/>
    </row>
    <row r="62" customFormat="false" ht="15.65" hidden="false" customHeight="true" outlineLevel="0" collapsed="false">
      <c r="B62" s="326" t="n">
        <v>43506</v>
      </c>
      <c r="C62" s="327" t="s">
        <v>177</v>
      </c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3"/>
      <c r="AG62" s="323"/>
      <c r="AH62" s="320"/>
      <c r="AI62" s="320"/>
      <c r="AJ62" s="320"/>
      <c r="AK62" s="320"/>
      <c r="AL62" s="320"/>
      <c r="AM62" s="320"/>
      <c r="AQ62" s="300"/>
      <c r="AR62" s="300"/>
      <c r="AS62" s="300"/>
      <c r="AT62" s="300"/>
      <c r="BA62" s="289"/>
      <c r="BT62" s="5"/>
      <c r="BU62" s="5"/>
      <c r="BV62" s="5"/>
    </row>
    <row r="63" customFormat="false" ht="15.65" hidden="false" customHeight="true" outlineLevel="0" collapsed="false">
      <c r="B63" s="326" t="n">
        <v>43507</v>
      </c>
      <c r="C63" s="327" t="s">
        <v>177</v>
      </c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3"/>
      <c r="AG63" s="323"/>
      <c r="AH63" s="320"/>
      <c r="AI63" s="320"/>
      <c r="AJ63" s="320"/>
      <c r="AK63" s="320"/>
      <c r="AL63" s="320"/>
      <c r="AM63" s="320"/>
      <c r="AQ63" s="300"/>
      <c r="AR63" s="300"/>
      <c r="AS63" s="300"/>
      <c r="AT63" s="300"/>
      <c r="BA63" s="289"/>
      <c r="BT63" s="5"/>
      <c r="BU63" s="5"/>
      <c r="BV63" s="5"/>
    </row>
    <row r="64" customFormat="false" ht="15.65" hidden="false" customHeight="true" outlineLevel="0" collapsed="false">
      <c r="B64" s="326" t="n">
        <v>43508</v>
      </c>
      <c r="C64" s="327" t="s">
        <v>177</v>
      </c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3"/>
      <c r="AG64" s="323"/>
      <c r="AH64" s="320"/>
      <c r="AI64" s="320"/>
      <c r="AJ64" s="320"/>
      <c r="AK64" s="320"/>
      <c r="AL64" s="320"/>
      <c r="AM64" s="320"/>
      <c r="AQ64" s="300"/>
      <c r="AR64" s="300"/>
      <c r="AS64" s="300"/>
      <c r="AT64" s="300"/>
      <c r="BA64" s="289"/>
      <c r="BT64" s="5"/>
      <c r="BU64" s="5"/>
      <c r="BV64" s="5"/>
    </row>
    <row r="65" customFormat="false" ht="15.65" hidden="false" customHeight="true" outlineLevel="0" collapsed="false">
      <c r="B65" s="326" t="n">
        <v>43509</v>
      </c>
      <c r="C65" s="327" t="s">
        <v>177</v>
      </c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3"/>
      <c r="AG65" s="323"/>
      <c r="AH65" s="320"/>
      <c r="AI65" s="320"/>
      <c r="AJ65" s="320"/>
      <c r="AK65" s="320"/>
      <c r="AL65" s="320"/>
      <c r="AM65" s="320"/>
      <c r="AQ65" s="300"/>
      <c r="AR65" s="300"/>
      <c r="AS65" s="300"/>
      <c r="AT65" s="300"/>
      <c r="BA65" s="289"/>
      <c r="BT65" s="5"/>
      <c r="BU65" s="5"/>
      <c r="BV65" s="5"/>
    </row>
    <row r="66" customFormat="false" ht="15.65" hidden="false" customHeight="true" outlineLevel="0" collapsed="false">
      <c r="B66" s="326" t="n">
        <v>43510</v>
      </c>
      <c r="C66" s="327" t="s">
        <v>177</v>
      </c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3"/>
      <c r="AG66" s="323"/>
      <c r="AH66" s="320"/>
      <c r="AI66" s="320"/>
      <c r="AJ66" s="320"/>
      <c r="AK66" s="320"/>
      <c r="AL66" s="320"/>
      <c r="AM66" s="320"/>
      <c r="AQ66" s="300"/>
      <c r="AR66" s="300"/>
      <c r="AS66" s="300"/>
      <c r="AT66" s="300"/>
      <c r="BA66" s="289"/>
      <c r="BT66" s="5"/>
      <c r="BU66" s="5"/>
      <c r="BV66" s="5"/>
    </row>
    <row r="67" customFormat="false" ht="15.65" hidden="false" customHeight="true" outlineLevel="0" collapsed="false">
      <c r="B67" s="326" t="n">
        <v>43511</v>
      </c>
      <c r="C67" s="327" t="s">
        <v>177</v>
      </c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3"/>
      <c r="AG67" s="323"/>
      <c r="AH67" s="320"/>
      <c r="AI67" s="320"/>
      <c r="AJ67" s="320"/>
      <c r="AK67" s="320"/>
      <c r="AL67" s="320"/>
      <c r="AM67" s="320"/>
      <c r="AQ67" s="300"/>
      <c r="AR67" s="300"/>
      <c r="AS67" s="300"/>
      <c r="AT67" s="300"/>
      <c r="BA67" s="289"/>
      <c r="BT67" s="5"/>
      <c r="BU67" s="5"/>
      <c r="BV67" s="5"/>
    </row>
    <row r="68" customFormat="false" ht="15.65" hidden="false" customHeight="true" outlineLevel="0" collapsed="false">
      <c r="B68" s="326" t="n">
        <v>43512</v>
      </c>
      <c r="C68" s="327" t="s">
        <v>177</v>
      </c>
      <c r="D68" s="327"/>
      <c r="E68" s="327"/>
      <c r="F68" s="327"/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3"/>
      <c r="AG68" s="323"/>
      <c r="AH68" s="320"/>
      <c r="AI68" s="320"/>
      <c r="AJ68" s="320"/>
      <c r="AK68" s="320"/>
      <c r="AL68" s="320"/>
      <c r="AM68" s="320"/>
      <c r="AQ68" s="300"/>
      <c r="AR68" s="300"/>
      <c r="AS68" s="300"/>
      <c r="AT68" s="300"/>
      <c r="BA68" s="289"/>
      <c r="BT68" s="5"/>
      <c r="BU68" s="5"/>
      <c r="BV68" s="5"/>
    </row>
    <row r="69" customFormat="false" ht="15.65" hidden="false" customHeight="true" outlineLevel="0" collapsed="false">
      <c r="B69" s="326" t="n">
        <v>43513</v>
      </c>
      <c r="C69" s="327" t="s">
        <v>177</v>
      </c>
      <c r="D69" s="327"/>
      <c r="E69" s="327"/>
      <c r="F69" s="327"/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3"/>
      <c r="AG69" s="323"/>
      <c r="AH69" s="320"/>
      <c r="AI69" s="320"/>
      <c r="AJ69" s="320"/>
      <c r="AK69" s="320"/>
      <c r="AL69" s="320"/>
      <c r="AM69" s="320"/>
      <c r="AQ69" s="300"/>
      <c r="AR69" s="300"/>
      <c r="AS69" s="300"/>
      <c r="AT69" s="300"/>
      <c r="BA69" s="289"/>
      <c r="BT69" s="5"/>
      <c r="BU69" s="5"/>
      <c r="BV69" s="5"/>
    </row>
    <row r="70" customFormat="false" ht="15.65" hidden="false" customHeight="true" outlineLevel="0" collapsed="false">
      <c r="B70" s="326" t="n">
        <v>43514</v>
      </c>
      <c r="C70" s="327" t="s">
        <v>177</v>
      </c>
      <c r="D70" s="327"/>
      <c r="E70" s="327"/>
      <c r="F70" s="327"/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3"/>
      <c r="AG70" s="323"/>
      <c r="AH70" s="320"/>
      <c r="AI70" s="320"/>
      <c r="AJ70" s="320"/>
      <c r="AK70" s="320"/>
      <c r="AL70" s="320"/>
      <c r="AM70" s="320"/>
      <c r="AQ70" s="300"/>
      <c r="AR70" s="300"/>
      <c r="AS70" s="300"/>
      <c r="AT70" s="300"/>
      <c r="BA70" s="289"/>
      <c r="BT70" s="5"/>
      <c r="BU70" s="5"/>
      <c r="BV70" s="5"/>
    </row>
    <row r="71" customFormat="false" ht="15.65" hidden="false" customHeight="true" outlineLevel="0" collapsed="false">
      <c r="B71" s="326" t="n">
        <v>43515</v>
      </c>
      <c r="C71" s="327" t="s">
        <v>177</v>
      </c>
      <c r="D71" s="327"/>
      <c r="E71" s="327"/>
      <c r="F71" s="327"/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3"/>
      <c r="AG71" s="323"/>
      <c r="AH71" s="320"/>
      <c r="AI71" s="320"/>
      <c r="AJ71" s="320"/>
      <c r="AK71" s="320"/>
      <c r="AL71" s="320"/>
      <c r="AM71" s="320"/>
      <c r="AQ71" s="300"/>
      <c r="AR71" s="300"/>
      <c r="AS71" s="300"/>
      <c r="AT71" s="300"/>
      <c r="BA71" s="289"/>
      <c r="BT71" s="5"/>
      <c r="BU71" s="5"/>
      <c r="BV71" s="5"/>
    </row>
    <row r="72" customFormat="false" ht="15.65" hidden="false" customHeight="true" outlineLevel="0" collapsed="false">
      <c r="B72" s="326" t="n">
        <v>43516</v>
      </c>
      <c r="C72" s="327" t="s">
        <v>177</v>
      </c>
      <c r="D72" s="327"/>
      <c r="E72" s="327"/>
      <c r="F72" s="327"/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3"/>
      <c r="AG72" s="323"/>
      <c r="AH72" s="320"/>
      <c r="AI72" s="320"/>
      <c r="AJ72" s="320"/>
      <c r="AK72" s="320"/>
      <c r="AL72" s="320"/>
      <c r="AM72" s="320"/>
      <c r="AQ72" s="300"/>
      <c r="AR72" s="300"/>
      <c r="AS72" s="300"/>
      <c r="AT72" s="300"/>
      <c r="BA72" s="289"/>
      <c r="BT72" s="5"/>
      <c r="BU72" s="5"/>
      <c r="BV72" s="5"/>
    </row>
    <row r="73" customFormat="false" ht="15.65" hidden="false" customHeight="true" outlineLevel="0" collapsed="false">
      <c r="B73" s="326" t="n">
        <v>43517</v>
      </c>
      <c r="C73" s="327" t="s">
        <v>177</v>
      </c>
      <c r="D73" s="327"/>
      <c r="E73" s="327"/>
      <c r="F73" s="327"/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3"/>
      <c r="AG73" s="323"/>
      <c r="AH73" s="320"/>
      <c r="AI73" s="320"/>
      <c r="AJ73" s="320"/>
      <c r="AK73" s="320"/>
      <c r="AL73" s="320"/>
      <c r="AM73" s="320"/>
      <c r="AQ73" s="300"/>
      <c r="AR73" s="300"/>
      <c r="AS73" s="300"/>
      <c r="AT73" s="300"/>
      <c r="BA73" s="289"/>
      <c r="BT73" s="5"/>
      <c r="BU73" s="5"/>
      <c r="BV73" s="5"/>
    </row>
    <row r="74" customFormat="false" ht="15.65" hidden="false" customHeight="true" outlineLevel="0" collapsed="false">
      <c r="B74" s="326" t="n">
        <v>43518</v>
      </c>
      <c r="C74" s="327" t="s">
        <v>177</v>
      </c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3"/>
      <c r="AG74" s="323"/>
      <c r="AH74" s="320"/>
      <c r="AI74" s="320"/>
      <c r="AJ74" s="320"/>
      <c r="AK74" s="320"/>
      <c r="AL74" s="320"/>
      <c r="AM74" s="320"/>
      <c r="AQ74" s="300"/>
      <c r="AR74" s="300"/>
      <c r="AS74" s="300"/>
      <c r="AT74" s="300"/>
      <c r="BA74" s="289"/>
      <c r="BT74" s="5"/>
      <c r="BU74" s="5"/>
      <c r="BV74" s="5"/>
    </row>
    <row r="75" customFormat="false" ht="15.65" hidden="false" customHeight="true" outlineLevel="0" collapsed="false">
      <c r="B75" s="326" t="n">
        <v>43519</v>
      </c>
      <c r="C75" s="327" t="s">
        <v>177</v>
      </c>
      <c r="D75" s="327"/>
      <c r="E75" s="327"/>
      <c r="F75" s="327"/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3"/>
      <c r="AG75" s="323"/>
      <c r="AH75" s="320"/>
      <c r="AI75" s="320"/>
      <c r="AJ75" s="320"/>
      <c r="AK75" s="320"/>
      <c r="AL75" s="320"/>
      <c r="AM75" s="320"/>
      <c r="AQ75" s="300"/>
      <c r="AR75" s="300"/>
      <c r="AS75" s="300"/>
      <c r="AT75" s="300"/>
      <c r="BA75" s="289"/>
      <c r="BT75" s="5"/>
      <c r="BU75" s="5"/>
      <c r="BV75" s="5"/>
    </row>
    <row r="76" customFormat="false" ht="15.65" hidden="false" customHeight="true" outlineLevel="0" collapsed="false">
      <c r="B76" s="326" t="n">
        <v>43520</v>
      </c>
      <c r="C76" s="327" t="s">
        <v>177</v>
      </c>
      <c r="D76" s="327"/>
      <c r="E76" s="327"/>
      <c r="F76" s="327"/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3"/>
      <c r="AG76" s="323"/>
      <c r="AH76" s="320"/>
      <c r="AI76" s="320"/>
      <c r="AJ76" s="320"/>
      <c r="AK76" s="320"/>
      <c r="AL76" s="320"/>
      <c r="AM76" s="320"/>
      <c r="AQ76" s="300"/>
      <c r="AR76" s="300"/>
      <c r="AS76" s="300"/>
      <c r="AT76" s="300"/>
      <c r="BA76" s="289"/>
      <c r="BT76" s="5"/>
      <c r="BU76" s="5"/>
      <c r="BV76" s="5"/>
    </row>
    <row r="77" customFormat="false" ht="15.65" hidden="false" customHeight="true" outlineLevel="0" collapsed="false">
      <c r="B77" s="326" t="n">
        <v>43521</v>
      </c>
      <c r="C77" s="327" t="s">
        <v>177</v>
      </c>
      <c r="D77" s="327"/>
      <c r="E77" s="327"/>
      <c r="F77" s="327"/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3"/>
      <c r="AG77" s="323"/>
      <c r="AH77" s="320"/>
      <c r="AI77" s="320"/>
      <c r="AJ77" s="320"/>
      <c r="AK77" s="320"/>
      <c r="AL77" s="320"/>
      <c r="AM77" s="320"/>
      <c r="AQ77" s="300"/>
      <c r="AR77" s="300"/>
      <c r="AS77" s="300"/>
      <c r="AT77" s="300"/>
      <c r="BA77" s="289"/>
      <c r="BT77" s="5"/>
      <c r="BU77" s="5"/>
      <c r="BV77" s="5"/>
    </row>
    <row r="78" customFormat="false" ht="15.65" hidden="false" customHeight="true" outlineLevel="0" collapsed="false">
      <c r="B78" s="326" t="n">
        <v>43522</v>
      </c>
      <c r="C78" s="327" t="s">
        <v>177</v>
      </c>
      <c r="D78" s="327"/>
      <c r="E78" s="327"/>
      <c r="F78" s="327"/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3"/>
      <c r="AG78" s="323"/>
      <c r="AH78" s="320"/>
      <c r="AI78" s="320"/>
      <c r="AJ78" s="320"/>
      <c r="AK78" s="320"/>
      <c r="AL78" s="320"/>
      <c r="AM78" s="320"/>
      <c r="AQ78" s="300"/>
      <c r="AR78" s="300"/>
      <c r="AS78" s="300"/>
      <c r="AT78" s="300"/>
      <c r="BA78" s="289"/>
      <c r="BT78" s="5"/>
      <c r="BU78" s="5"/>
      <c r="BV78" s="5"/>
    </row>
    <row r="79" customFormat="false" ht="15.65" hidden="false" customHeight="true" outlineLevel="0" collapsed="false">
      <c r="B79" s="326" t="n">
        <v>43523</v>
      </c>
      <c r="C79" s="327" t="s">
        <v>177</v>
      </c>
      <c r="D79" s="327"/>
      <c r="E79" s="327"/>
      <c r="F79" s="327"/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3"/>
      <c r="AG79" s="323"/>
      <c r="AH79" s="320"/>
      <c r="AI79" s="320"/>
      <c r="AJ79" s="320"/>
      <c r="AK79" s="320"/>
      <c r="AL79" s="320"/>
      <c r="AM79" s="320"/>
      <c r="AQ79" s="300"/>
      <c r="AR79" s="300"/>
      <c r="AS79" s="300"/>
      <c r="AT79" s="300"/>
      <c r="BA79" s="289"/>
      <c r="BT79" s="5"/>
      <c r="BU79" s="5"/>
      <c r="BV79" s="5"/>
    </row>
    <row r="80" customFormat="false" ht="15.65" hidden="false" customHeight="true" outlineLevel="0" collapsed="false">
      <c r="B80" s="326" t="n">
        <v>43524</v>
      </c>
      <c r="C80" s="327" t="s">
        <v>177</v>
      </c>
      <c r="D80" s="327"/>
      <c r="E80" s="327"/>
      <c r="F80" s="327"/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3"/>
      <c r="AG80" s="323"/>
      <c r="AH80" s="320"/>
      <c r="AI80" s="320"/>
      <c r="AJ80" s="320"/>
      <c r="AK80" s="320"/>
      <c r="AL80" s="320"/>
      <c r="AM80" s="320"/>
      <c r="AQ80" s="300"/>
      <c r="AR80" s="300"/>
      <c r="AS80" s="300"/>
      <c r="AT80" s="300"/>
      <c r="BA80" s="289"/>
      <c r="BT80" s="5"/>
      <c r="BU80" s="5"/>
      <c r="BV80" s="5"/>
    </row>
  </sheetData>
  <mergeCells count="114">
    <mergeCell ref="B1:Y1"/>
    <mergeCell ref="B2:AG2"/>
    <mergeCell ref="B3:B5"/>
    <mergeCell ref="C3:C5"/>
    <mergeCell ref="D3:D5"/>
    <mergeCell ref="E3:E5"/>
    <mergeCell ref="F3:G4"/>
    <mergeCell ref="H3:K3"/>
    <mergeCell ref="L3:O3"/>
    <mergeCell ref="P3:Q4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R3:AR5"/>
    <mergeCell ref="AT3:AT5"/>
    <mergeCell ref="AU3:AU5"/>
    <mergeCell ref="AV3:AV5"/>
    <mergeCell ref="AW3:AW5"/>
    <mergeCell ref="AX3:AX5"/>
    <mergeCell ref="AY3:AY5"/>
    <mergeCell ref="AZ3:AZ5"/>
    <mergeCell ref="BB3:BB5"/>
    <mergeCell ref="BC3:BC5"/>
    <mergeCell ref="BD3:BD5"/>
    <mergeCell ref="BE3:BE5"/>
    <mergeCell ref="BF3:BF5"/>
    <mergeCell ref="BG3:BG5"/>
    <mergeCell ref="BL3:BM3"/>
    <mergeCell ref="BP3:BP5"/>
    <mergeCell ref="BQ3:BQ5"/>
    <mergeCell ref="BR3:BR5"/>
    <mergeCell ref="BT3:BT5"/>
    <mergeCell ref="BU3:BU5"/>
    <mergeCell ref="BX3:BX5"/>
    <mergeCell ref="BY3:BY5"/>
    <mergeCell ref="CA3:CA5"/>
    <mergeCell ref="CB3:CB5"/>
    <mergeCell ref="CD3:CE3"/>
    <mergeCell ref="CF3:CG3"/>
    <mergeCell ref="H4:I4"/>
    <mergeCell ref="J4:K4"/>
    <mergeCell ref="L4:M4"/>
    <mergeCell ref="N4:O4"/>
    <mergeCell ref="BH4:BH5"/>
    <mergeCell ref="BI4:BI5"/>
    <mergeCell ref="BK4:BK5"/>
    <mergeCell ref="BL4:BL5"/>
    <mergeCell ref="BM4:BM5"/>
    <mergeCell ref="BN4:BN5"/>
    <mergeCell ref="BO4:BO5"/>
    <mergeCell ref="BW4:BW5"/>
    <mergeCell ref="A6:A12"/>
    <mergeCell ref="A13:A19"/>
    <mergeCell ref="A20:A26"/>
    <mergeCell ref="A27:A33"/>
    <mergeCell ref="A34:A40"/>
    <mergeCell ref="F44:G44"/>
    <mergeCell ref="H44:I44"/>
    <mergeCell ref="J44:K44"/>
    <mergeCell ref="L44:M44"/>
    <mergeCell ref="N44:O44"/>
    <mergeCell ref="P44:Q44"/>
    <mergeCell ref="C52:AE52"/>
    <mergeCell ref="C53:AE53"/>
    <mergeCell ref="C54:AE54"/>
    <mergeCell ref="C55:AE55"/>
    <mergeCell ref="C56:AE56"/>
    <mergeCell ref="C57:AE57"/>
    <mergeCell ref="C58:AE58"/>
    <mergeCell ref="C59:AE59"/>
    <mergeCell ref="C60:AE60"/>
    <mergeCell ref="C61:AE61"/>
    <mergeCell ref="C62:AE62"/>
    <mergeCell ref="C63:AE63"/>
    <mergeCell ref="C64:AE64"/>
    <mergeCell ref="C65:AE65"/>
    <mergeCell ref="C66:AE66"/>
    <mergeCell ref="C67:AE67"/>
    <mergeCell ref="C68:AE68"/>
    <mergeCell ref="C69:AE69"/>
    <mergeCell ref="C70:AE70"/>
    <mergeCell ref="C71:AE71"/>
    <mergeCell ref="C72:AE72"/>
    <mergeCell ref="C73:AE73"/>
    <mergeCell ref="C74:AE74"/>
    <mergeCell ref="C75:AE75"/>
    <mergeCell ref="C76:AE76"/>
    <mergeCell ref="C77:AE77"/>
    <mergeCell ref="C78:AE78"/>
    <mergeCell ref="C79:AE79"/>
    <mergeCell ref="C80:AE80"/>
  </mergeCells>
  <conditionalFormatting sqref="R13:T15">
    <cfRule type="cellIs" priority="2" operator="greaterThan" aboveAverage="0" equalAverage="0" bottom="0" percent="0" rank="0" text="" dxfId="1">
      <formula>3768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B33" activeCellId="0" sqref="B33"/>
    </sheetView>
  </sheetViews>
  <sheetFormatPr defaultColWidth="8.54296875" defaultRowHeight="14.3" zeroHeight="false" outlineLevelRow="0" outlineLevelCol="0"/>
  <cols>
    <col collapsed="false" customWidth="true" hidden="false" outlineLevel="0" max="2" min="2" style="0" width="9.63"/>
    <col collapsed="false" customWidth="true" hidden="false" outlineLevel="0" max="5" min="5" style="0" width="9.25"/>
    <col collapsed="false" customWidth="true" hidden="false" outlineLevel="0" max="22" min="22" style="0" width="9.63"/>
    <col collapsed="false" customWidth="true" hidden="false" outlineLevel="0" max="25" min="25" style="0" width="9.25"/>
    <col collapsed="false" customWidth="true" hidden="false" outlineLevel="0" max="37" min="37" style="0" width="10.87"/>
    <col collapsed="false" customWidth="true" hidden="false" outlineLevel="0" max="39" min="39" style="0" width="11"/>
    <col collapsed="false" customWidth="true" hidden="false" outlineLevel="0" max="40" min="40" style="0" width="10.63"/>
    <col collapsed="false" customWidth="true" hidden="false" outlineLevel="0" max="41" min="41" style="0" width="9.38"/>
    <col collapsed="false" customWidth="true" hidden="false" outlineLevel="0" max="42" min="42" style="0" width="11.63"/>
    <col collapsed="false" customWidth="true" hidden="false" outlineLevel="0" max="66" min="66" style="0" width="9.63"/>
    <col collapsed="false" customWidth="true" hidden="false" outlineLevel="0" max="79" min="79" style="0" width="12.38"/>
    <col collapsed="false" customWidth="true" hidden="false" outlineLevel="0" max="80" min="80" style="0" width="12"/>
    <col collapsed="false" customWidth="true" hidden="false" outlineLevel="0" max="81" min="81" style="0" width="8.25"/>
    <col collapsed="false" customWidth="true" hidden="false" outlineLevel="0" max="82" min="82" style="0" width="10"/>
  </cols>
  <sheetData>
    <row r="1" customFormat="false" ht="18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BT1" s="5"/>
      <c r="BU1" s="5"/>
      <c r="BV1" s="5"/>
    </row>
    <row r="2" customFormat="false" ht="19.05" hidden="false" customHeight="false" outlineLevel="0" collapsed="false">
      <c r="B2" s="6" t="n">
        <v>43525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8"/>
      <c r="AL2" s="8"/>
      <c r="AM2" s="8"/>
      <c r="AN2" s="8"/>
      <c r="AO2" s="8"/>
      <c r="AP2" s="8"/>
      <c r="AQ2" s="8"/>
      <c r="AR2" s="8"/>
      <c r="AS2" s="9"/>
      <c r="AT2" s="10"/>
      <c r="AU2" s="10"/>
      <c r="AV2" s="10"/>
      <c r="AW2" s="10"/>
      <c r="AX2" s="10"/>
      <c r="AY2" s="11"/>
      <c r="AZ2" s="11"/>
      <c r="BT2" s="5"/>
      <c r="BU2" s="5"/>
      <c r="BV2" s="5"/>
    </row>
    <row r="3" customFormat="false" ht="29.25" hidden="false" customHeight="true" outlineLevel="0" collapsed="false">
      <c r="A3" s="12"/>
      <c r="B3" s="13" t="s">
        <v>1</v>
      </c>
      <c r="C3" s="14" t="s">
        <v>2</v>
      </c>
      <c r="D3" s="15" t="s">
        <v>3</v>
      </c>
      <c r="E3" s="14" t="s">
        <v>4</v>
      </c>
      <c r="F3" s="16" t="s">
        <v>5</v>
      </c>
      <c r="G3" s="16"/>
      <c r="H3" s="17" t="s">
        <v>6</v>
      </c>
      <c r="I3" s="17"/>
      <c r="J3" s="17"/>
      <c r="K3" s="17"/>
      <c r="L3" s="17" t="s">
        <v>7</v>
      </c>
      <c r="M3" s="17"/>
      <c r="N3" s="17"/>
      <c r="O3" s="17"/>
      <c r="P3" s="18" t="s">
        <v>8</v>
      </c>
      <c r="Q3" s="18"/>
      <c r="R3" s="19" t="s">
        <v>9</v>
      </c>
      <c r="S3" s="20" t="s">
        <v>10</v>
      </c>
      <c r="T3" s="21" t="s">
        <v>11</v>
      </c>
      <c r="U3" s="22" t="s">
        <v>12</v>
      </c>
      <c r="V3" s="23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5" t="s">
        <v>20</v>
      </c>
      <c r="AD3" s="26" t="s">
        <v>21</v>
      </c>
      <c r="AE3" s="27" t="s">
        <v>22</v>
      </c>
      <c r="AF3" s="26" t="s">
        <v>23</v>
      </c>
      <c r="AG3" s="28" t="s">
        <v>24</v>
      </c>
      <c r="AH3" s="28" t="s">
        <v>25</v>
      </c>
      <c r="AI3" s="28" t="s">
        <v>26</v>
      </c>
      <c r="AJ3" s="29" t="s">
        <v>27</v>
      </c>
      <c r="AK3" s="30" t="s">
        <v>28</v>
      </c>
      <c r="AL3" s="31" t="s">
        <v>29</v>
      </c>
      <c r="AM3" s="29" t="s">
        <v>30</v>
      </c>
      <c r="AN3" s="31" t="s">
        <v>31</v>
      </c>
      <c r="AO3" s="31" t="s">
        <v>32</v>
      </c>
      <c r="AP3" s="29" t="s">
        <v>33</v>
      </c>
      <c r="AQ3" s="32" t="s">
        <v>34</v>
      </c>
      <c r="AR3" s="33" t="s">
        <v>35</v>
      </c>
      <c r="AS3" s="34"/>
      <c r="AT3" s="35" t="s">
        <v>36</v>
      </c>
      <c r="AU3" s="36" t="s">
        <v>37</v>
      </c>
      <c r="AV3" s="36" t="s">
        <v>38</v>
      </c>
      <c r="AW3" s="36" t="s">
        <v>39</v>
      </c>
      <c r="AX3" s="36" t="s">
        <v>40</v>
      </c>
      <c r="AY3" s="36" t="s">
        <v>41</v>
      </c>
      <c r="AZ3" s="36" t="s">
        <v>42</v>
      </c>
      <c r="BB3" s="36" t="s">
        <v>43</v>
      </c>
      <c r="BC3" s="36" t="s">
        <v>44</v>
      </c>
      <c r="BD3" s="36" t="s">
        <v>45</v>
      </c>
      <c r="BE3" s="36" t="s">
        <v>46</v>
      </c>
      <c r="BF3" s="36" t="s">
        <v>47</v>
      </c>
      <c r="BG3" s="36" t="s">
        <v>48</v>
      </c>
      <c r="BH3" s="36" t="s">
        <v>49</v>
      </c>
      <c r="BI3" s="36" t="s">
        <v>50</v>
      </c>
      <c r="BJ3" s="36" t="s">
        <v>51</v>
      </c>
      <c r="BK3" s="36" t="s">
        <v>52</v>
      </c>
      <c r="BL3" s="36" t="s">
        <v>53</v>
      </c>
      <c r="BM3" s="36"/>
      <c r="BN3" s="36" t="s">
        <v>54</v>
      </c>
      <c r="BO3" s="36" t="s">
        <v>55</v>
      </c>
      <c r="BP3" s="36" t="s">
        <v>56</v>
      </c>
      <c r="BQ3" s="37" t="s">
        <v>57</v>
      </c>
      <c r="BR3" s="37" t="s">
        <v>58</v>
      </c>
      <c r="BS3" s="38"/>
      <c r="BT3" s="39" t="s">
        <v>59</v>
      </c>
      <c r="BU3" s="39" t="s">
        <v>60</v>
      </c>
      <c r="BV3" s="5"/>
      <c r="BW3" s="36" t="s">
        <v>61</v>
      </c>
      <c r="BX3" s="36" t="s">
        <v>62</v>
      </c>
      <c r="BY3" s="36" t="s">
        <v>63</v>
      </c>
      <c r="CA3" s="40" t="s">
        <v>64</v>
      </c>
      <c r="CB3" s="40" t="s">
        <v>65</v>
      </c>
      <c r="CD3" s="41" t="s">
        <v>66</v>
      </c>
      <c r="CE3" s="41"/>
      <c r="CF3" s="41" t="s">
        <v>67</v>
      </c>
      <c r="CG3" s="41"/>
    </row>
    <row r="4" customFormat="false" ht="27.85" hidden="false" customHeight="true" outlineLevel="0" collapsed="false">
      <c r="A4" s="42"/>
      <c r="B4" s="13"/>
      <c r="C4" s="14"/>
      <c r="D4" s="15"/>
      <c r="E4" s="14"/>
      <c r="F4" s="16"/>
      <c r="G4" s="16"/>
      <c r="H4" s="43" t="s">
        <v>68</v>
      </c>
      <c r="I4" s="43"/>
      <c r="J4" s="44" t="s">
        <v>69</v>
      </c>
      <c r="K4" s="44"/>
      <c r="L4" s="43" t="s">
        <v>68</v>
      </c>
      <c r="M4" s="43"/>
      <c r="N4" s="44" t="s">
        <v>69</v>
      </c>
      <c r="O4" s="44"/>
      <c r="P4" s="18"/>
      <c r="Q4" s="18"/>
      <c r="R4" s="19"/>
      <c r="S4" s="20"/>
      <c r="T4" s="21"/>
      <c r="U4" s="22"/>
      <c r="V4" s="23"/>
      <c r="W4" s="24"/>
      <c r="X4" s="24"/>
      <c r="Y4" s="24"/>
      <c r="Z4" s="24"/>
      <c r="AA4" s="24"/>
      <c r="AB4" s="24"/>
      <c r="AC4" s="25"/>
      <c r="AD4" s="26"/>
      <c r="AE4" s="27"/>
      <c r="AF4" s="26"/>
      <c r="AG4" s="28"/>
      <c r="AH4" s="28"/>
      <c r="AI4" s="28"/>
      <c r="AJ4" s="29"/>
      <c r="AK4" s="30"/>
      <c r="AL4" s="31"/>
      <c r="AM4" s="29"/>
      <c r="AN4" s="31"/>
      <c r="AO4" s="31"/>
      <c r="AP4" s="29"/>
      <c r="AQ4" s="32"/>
      <c r="AR4" s="33"/>
      <c r="AS4" s="34"/>
      <c r="AT4" s="35"/>
      <c r="AU4" s="36"/>
      <c r="AV4" s="36"/>
      <c r="AW4" s="36"/>
      <c r="AX4" s="36"/>
      <c r="AY4" s="36"/>
      <c r="AZ4" s="36"/>
      <c r="BB4" s="36"/>
      <c r="BC4" s="36"/>
      <c r="BD4" s="36"/>
      <c r="BE4" s="36"/>
      <c r="BF4" s="36"/>
      <c r="BG4" s="36"/>
      <c r="BH4" s="45" t="s">
        <v>70</v>
      </c>
      <c r="BI4" s="45" t="s">
        <v>70</v>
      </c>
      <c r="BJ4" s="45" t="s">
        <v>71</v>
      </c>
      <c r="BK4" s="37" t="s">
        <v>72</v>
      </c>
      <c r="BL4" s="37" t="s">
        <v>72</v>
      </c>
      <c r="BM4" s="37" t="s">
        <v>73</v>
      </c>
      <c r="BN4" s="45" t="s">
        <v>74</v>
      </c>
      <c r="BO4" s="45" t="s">
        <v>75</v>
      </c>
      <c r="BP4" s="36"/>
      <c r="BQ4" s="37"/>
      <c r="BR4" s="37"/>
      <c r="BS4" s="38"/>
      <c r="BT4" s="39"/>
      <c r="BU4" s="39"/>
      <c r="BV4" s="5"/>
      <c r="BW4" s="45" t="s">
        <v>70</v>
      </c>
      <c r="BX4" s="36"/>
      <c r="BY4" s="36"/>
      <c r="CA4" s="40"/>
      <c r="CB4" s="40"/>
      <c r="CD4" s="46" t="s">
        <v>76</v>
      </c>
      <c r="CE4" s="47" t="s">
        <v>77</v>
      </c>
      <c r="CF4" s="46" t="s">
        <v>76</v>
      </c>
      <c r="CG4" s="47" t="s">
        <v>77</v>
      </c>
    </row>
    <row r="5" customFormat="false" ht="14.95" hidden="false" customHeight="false" outlineLevel="0" collapsed="false">
      <c r="A5" s="42"/>
      <c r="B5" s="13"/>
      <c r="C5" s="14"/>
      <c r="D5" s="15"/>
      <c r="E5" s="14"/>
      <c r="F5" s="48" t="s">
        <v>78</v>
      </c>
      <c r="G5" s="44" t="s">
        <v>79</v>
      </c>
      <c r="H5" s="49" t="s">
        <v>80</v>
      </c>
      <c r="I5" s="50" t="s">
        <v>81</v>
      </c>
      <c r="J5" s="50" t="s">
        <v>80</v>
      </c>
      <c r="K5" s="51" t="s">
        <v>81</v>
      </c>
      <c r="L5" s="43" t="s">
        <v>80</v>
      </c>
      <c r="M5" s="50" t="s">
        <v>81</v>
      </c>
      <c r="N5" s="50" t="s">
        <v>80</v>
      </c>
      <c r="O5" s="44" t="s">
        <v>81</v>
      </c>
      <c r="P5" s="50" t="s">
        <v>80</v>
      </c>
      <c r="Q5" s="44" t="s">
        <v>81</v>
      </c>
      <c r="R5" s="19"/>
      <c r="S5" s="20"/>
      <c r="T5" s="21"/>
      <c r="U5" s="22"/>
      <c r="V5" s="23"/>
      <c r="W5" s="24"/>
      <c r="X5" s="24"/>
      <c r="Y5" s="24"/>
      <c r="Z5" s="24"/>
      <c r="AA5" s="24"/>
      <c r="AB5" s="24"/>
      <c r="AC5" s="25"/>
      <c r="AD5" s="26"/>
      <c r="AE5" s="27"/>
      <c r="AF5" s="26"/>
      <c r="AG5" s="28"/>
      <c r="AH5" s="28"/>
      <c r="AI5" s="28"/>
      <c r="AJ5" s="29"/>
      <c r="AK5" s="30"/>
      <c r="AL5" s="31"/>
      <c r="AM5" s="29"/>
      <c r="AN5" s="31"/>
      <c r="AO5" s="31"/>
      <c r="AP5" s="29"/>
      <c r="AQ5" s="32"/>
      <c r="AR5" s="33"/>
      <c r="AS5" s="34"/>
      <c r="AT5" s="35"/>
      <c r="AU5" s="36"/>
      <c r="AV5" s="36"/>
      <c r="AW5" s="36"/>
      <c r="AX5" s="36"/>
      <c r="AY5" s="36"/>
      <c r="AZ5" s="36"/>
      <c r="BB5" s="36"/>
      <c r="BC5" s="36"/>
      <c r="BD5" s="36"/>
      <c r="BE5" s="36"/>
      <c r="BF5" s="36"/>
      <c r="BG5" s="36"/>
      <c r="BH5" s="45"/>
      <c r="BI5" s="45"/>
      <c r="BJ5" s="45" t="s">
        <v>82</v>
      </c>
      <c r="BK5" s="37"/>
      <c r="BL5" s="37"/>
      <c r="BM5" s="37"/>
      <c r="BN5" s="45"/>
      <c r="BO5" s="45"/>
      <c r="BP5" s="36"/>
      <c r="BQ5" s="37"/>
      <c r="BR5" s="37"/>
      <c r="BS5" s="38"/>
      <c r="BT5" s="39"/>
      <c r="BU5" s="39"/>
      <c r="BV5" s="5"/>
      <c r="BW5" s="45"/>
      <c r="BX5" s="36"/>
      <c r="BY5" s="36"/>
      <c r="CA5" s="40"/>
      <c r="CB5" s="40"/>
      <c r="CD5" s="52" t="s">
        <v>83</v>
      </c>
      <c r="CE5" s="53" t="s">
        <v>84</v>
      </c>
      <c r="CF5" s="52" t="s">
        <v>83</v>
      </c>
      <c r="CG5" s="53" t="s">
        <v>84</v>
      </c>
    </row>
    <row r="6" customFormat="false" ht="12.75" hidden="false" customHeight="true" outlineLevel="0" collapsed="false">
      <c r="A6" s="54" t="s">
        <v>93</v>
      </c>
      <c r="B6" s="55" t="n">
        <v>43522</v>
      </c>
      <c r="C6" s="56" t="n">
        <v>56.6</v>
      </c>
      <c r="D6" s="57" t="n">
        <v>0.71</v>
      </c>
      <c r="E6" s="58" t="n">
        <v>50</v>
      </c>
      <c r="F6" s="59" t="n">
        <v>66</v>
      </c>
      <c r="G6" s="59" t="n">
        <v>46</v>
      </c>
      <c r="H6" s="60" t="n">
        <v>0</v>
      </c>
      <c r="I6" s="60" t="n">
        <v>0</v>
      </c>
      <c r="J6" s="60" t="n">
        <v>0</v>
      </c>
      <c r="K6" s="60"/>
      <c r="L6" s="61" t="n">
        <v>0</v>
      </c>
      <c r="M6" s="61" t="n">
        <v>0</v>
      </c>
      <c r="N6" s="61" t="n">
        <v>0</v>
      </c>
      <c r="O6" s="61" t="n">
        <v>0</v>
      </c>
      <c r="P6" s="61" t="n">
        <v>0</v>
      </c>
      <c r="Q6" s="61" t="n">
        <v>0</v>
      </c>
      <c r="R6" s="61" t="n">
        <v>3720</v>
      </c>
      <c r="S6" s="62" t="n">
        <v>0</v>
      </c>
      <c r="T6" s="62" t="n">
        <v>0</v>
      </c>
      <c r="U6" s="63" t="n">
        <v>0</v>
      </c>
      <c r="V6" s="63" t="n">
        <v>0</v>
      </c>
      <c r="W6" s="60" t="n">
        <v>44</v>
      </c>
      <c r="X6" s="60" t="n">
        <v>0</v>
      </c>
      <c r="Y6" s="60" t="n">
        <v>48</v>
      </c>
      <c r="Z6" s="60" t="n">
        <v>0</v>
      </c>
      <c r="AA6" s="60" t="n">
        <v>60</v>
      </c>
      <c r="AB6" s="59" t="n">
        <v>0</v>
      </c>
      <c r="AC6" s="64" t="n">
        <v>6</v>
      </c>
      <c r="AD6" s="65" t="n">
        <f aca="false">U6-T6</f>
        <v>0</v>
      </c>
      <c r="AE6" s="59" t="n">
        <v>0</v>
      </c>
      <c r="AF6" s="66" t="n">
        <v>0</v>
      </c>
      <c r="AG6" s="67" t="n">
        <f aca="false">IF(R6&gt;0,R6/24,"no data")</f>
        <v>155</v>
      </c>
      <c r="AH6" s="66" t="n">
        <v>0</v>
      </c>
      <c r="AI6" s="68" t="n">
        <f aca="false">(1440-((W6*X6)+(Y6*Z6)+(AA6*AB6))/(W6+Y6+AA6))/1440</f>
        <v>1</v>
      </c>
      <c r="AJ6" s="69" t="n">
        <v>0</v>
      </c>
      <c r="AK6" s="91" t="n">
        <v>0</v>
      </c>
      <c r="AL6" s="96" t="n">
        <v>0</v>
      </c>
      <c r="AM6" s="58" t="n">
        <f aca="false">AK6*AL6</f>
        <v>0</v>
      </c>
      <c r="AN6" s="91" t="n">
        <v>0</v>
      </c>
      <c r="AO6" s="93" t="n">
        <v>0</v>
      </c>
      <c r="AP6" s="73" t="n">
        <f aca="false">AN6*AO6</f>
        <v>0</v>
      </c>
      <c r="AQ6" s="94" t="str">
        <f aca="false">IF(U6&gt;0,((((AK6*AL6)+(AN6*AO6))/(U6*1000))*1000000),"no data")</f>
        <v>no data</v>
      </c>
      <c r="AR6" s="75" t="n">
        <f aca="false">S6/24</f>
        <v>0</v>
      </c>
      <c r="AS6" s="34"/>
      <c r="AT6" s="59" t="n">
        <v>0</v>
      </c>
      <c r="AU6" s="76" t="n">
        <v>0</v>
      </c>
      <c r="AV6" s="76" t="n">
        <v>0</v>
      </c>
      <c r="AW6" s="59" t="n">
        <v>0</v>
      </c>
      <c r="AX6" s="76" t="n">
        <v>0</v>
      </c>
      <c r="AY6" s="59" t="n">
        <v>0</v>
      </c>
      <c r="AZ6" s="59" t="n">
        <v>6</v>
      </c>
      <c r="BB6" s="77" t="n">
        <v>0</v>
      </c>
      <c r="BC6" s="77" t="n">
        <v>0</v>
      </c>
      <c r="BD6" s="77" t="n">
        <v>0</v>
      </c>
      <c r="BE6" s="77" t="n">
        <v>0</v>
      </c>
      <c r="BF6" s="77" t="str">
        <f aca="false">AQ6</f>
        <v>no data</v>
      </c>
      <c r="BG6" s="159" t="n">
        <v>0</v>
      </c>
      <c r="BH6" s="79" t="n">
        <v>0</v>
      </c>
      <c r="BI6" s="80" t="n">
        <v>0</v>
      </c>
      <c r="BJ6" s="81" t="n">
        <v>0</v>
      </c>
      <c r="BK6" s="82" t="n">
        <v>0</v>
      </c>
      <c r="BL6" s="81" t="n">
        <v>0</v>
      </c>
      <c r="BM6" s="81" t="n">
        <v>0</v>
      </c>
      <c r="BN6" s="82" t="n">
        <v>995.5</v>
      </c>
      <c r="BO6" s="81" t="n">
        <v>50.04</v>
      </c>
      <c r="BP6" s="83" t="n">
        <v>0</v>
      </c>
      <c r="BQ6" s="82" t="n">
        <v>0</v>
      </c>
      <c r="BR6" s="81" t="n">
        <v>0</v>
      </c>
      <c r="BS6" s="84"/>
      <c r="BT6" s="77" t="n">
        <v>0</v>
      </c>
      <c r="BU6" s="77" t="n">
        <v>0</v>
      </c>
      <c r="BV6" s="98"/>
      <c r="BW6" s="77" t="n">
        <v>0</v>
      </c>
      <c r="BX6" s="78" t="n">
        <v>0</v>
      </c>
      <c r="BY6" s="78" t="n">
        <v>0</v>
      </c>
      <c r="CA6" s="78" t="n">
        <v>0</v>
      </c>
      <c r="CB6" s="78" t="n">
        <v>0</v>
      </c>
      <c r="CD6" s="78" t="n">
        <v>0</v>
      </c>
      <c r="CE6" s="78" t="n">
        <v>0</v>
      </c>
      <c r="CF6" s="78" t="n">
        <v>0</v>
      </c>
      <c r="CG6" s="78" t="n">
        <v>0</v>
      </c>
    </row>
    <row r="7" customFormat="false" ht="14.3" hidden="false" customHeight="false" outlineLevel="0" collapsed="false">
      <c r="A7" s="54"/>
      <c r="B7" s="55" t="n">
        <v>43523</v>
      </c>
      <c r="C7" s="56" t="n">
        <v>57.96</v>
      </c>
      <c r="D7" s="57" t="n">
        <v>0.662</v>
      </c>
      <c r="E7" s="58" t="n">
        <v>49.72</v>
      </c>
      <c r="F7" s="59" t="n">
        <v>69</v>
      </c>
      <c r="G7" s="59" t="n">
        <v>49.26</v>
      </c>
      <c r="H7" s="60" t="n">
        <v>0</v>
      </c>
      <c r="I7" s="60" t="n">
        <v>0</v>
      </c>
      <c r="J7" s="60" t="n">
        <v>0</v>
      </c>
      <c r="K7" s="60" t="n">
        <v>0</v>
      </c>
      <c r="L7" s="61" t="n">
        <v>0</v>
      </c>
      <c r="M7" s="61" t="n">
        <v>0</v>
      </c>
      <c r="N7" s="61" t="n">
        <v>0</v>
      </c>
      <c r="O7" s="61" t="n">
        <v>0</v>
      </c>
      <c r="P7" s="61" t="n">
        <v>0</v>
      </c>
      <c r="Q7" s="61" t="n">
        <v>0</v>
      </c>
      <c r="R7" s="61" t="n">
        <v>3720</v>
      </c>
      <c r="S7" s="62" t="n">
        <v>0</v>
      </c>
      <c r="T7" s="62" t="n">
        <v>0</v>
      </c>
      <c r="U7" s="63" t="n">
        <v>0</v>
      </c>
      <c r="V7" s="63" t="n">
        <v>0</v>
      </c>
      <c r="W7" s="60" t="n">
        <v>44</v>
      </c>
      <c r="X7" s="60" t="n">
        <v>0</v>
      </c>
      <c r="Y7" s="60" t="n">
        <v>48</v>
      </c>
      <c r="Z7" s="60" t="n">
        <v>0</v>
      </c>
      <c r="AA7" s="60" t="n">
        <v>60</v>
      </c>
      <c r="AB7" s="59" t="n">
        <v>0</v>
      </c>
      <c r="AC7" s="64" t="n">
        <v>6</v>
      </c>
      <c r="AD7" s="65" t="n">
        <f aca="false">U7-T7</f>
        <v>0</v>
      </c>
      <c r="AE7" s="59" t="n">
        <v>0</v>
      </c>
      <c r="AF7" s="66" t="n">
        <v>0</v>
      </c>
      <c r="AG7" s="67" t="n">
        <f aca="false">IF(R7&gt;0,R7/24,"no data")</f>
        <v>155</v>
      </c>
      <c r="AH7" s="66" t="n">
        <v>0</v>
      </c>
      <c r="AI7" s="68" t="n">
        <f aca="false">(1440-((W7*X7)+(Y7*Z7)+(AA7*AB7))/(W7+Y7+AA7))/1440</f>
        <v>1</v>
      </c>
      <c r="AJ7" s="69" t="n">
        <v>0</v>
      </c>
      <c r="AK7" s="91" t="n">
        <v>0</v>
      </c>
      <c r="AL7" s="160" t="n">
        <v>0</v>
      </c>
      <c r="AM7" s="58" t="n">
        <f aca="false">AK7*AL7</f>
        <v>0</v>
      </c>
      <c r="AN7" s="91" t="n">
        <v>0</v>
      </c>
      <c r="AO7" s="93" t="n">
        <v>0</v>
      </c>
      <c r="AP7" s="73" t="n">
        <f aca="false">AN7*AO7</f>
        <v>0</v>
      </c>
      <c r="AQ7" s="94" t="str">
        <f aca="false">IF(U7&gt;0,((((AK7*AL7)+(AN7*AO7))/(U7*1000))*1000000),"no data")</f>
        <v>no data</v>
      </c>
      <c r="AR7" s="75" t="n">
        <f aca="false">S7/24</f>
        <v>0</v>
      </c>
      <c r="AS7" s="34"/>
      <c r="AT7" s="59" t="n">
        <v>0</v>
      </c>
      <c r="AU7" s="76" t="n">
        <v>0</v>
      </c>
      <c r="AV7" s="76" t="n">
        <v>0</v>
      </c>
      <c r="AW7" s="59" t="n">
        <v>0</v>
      </c>
      <c r="AX7" s="76" t="n">
        <v>0</v>
      </c>
      <c r="AY7" s="59" t="n">
        <v>0</v>
      </c>
      <c r="AZ7" s="59" t="n">
        <v>6</v>
      </c>
      <c r="BB7" s="77" t="n">
        <v>0</v>
      </c>
      <c r="BC7" s="77" t="n">
        <v>0</v>
      </c>
      <c r="BD7" s="77" t="n">
        <v>0</v>
      </c>
      <c r="BE7" s="77" t="n">
        <v>0</v>
      </c>
      <c r="BF7" s="77" t="str">
        <f aca="false">AQ7</f>
        <v>no data</v>
      </c>
      <c r="BG7" s="159" t="n">
        <v>0</v>
      </c>
      <c r="BH7" s="79" t="n">
        <v>0</v>
      </c>
      <c r="BI7" s="80" t="n">
        <v>0</v>
      </c>
      <c r="BJ7" s="81" t="n">
        <v>0</v>
      </c>
      <c r="BK7" s="81" t="n">
        <v>0</v>
      </c>
      <c r="BL7" s="82" t="n">
        <v>0</v>
      </c>
      <c r="BM7" s="81" t="n">
        <v>0</v>
      </c>
      <c r="BN7" s="82" t="n">
        <v>995</v>
      </c>
      <c r="BO7" s="81" t="n">
        <v>50.05</v>
      </c>
      <c r="BP7" s="83" t="n">
        <v>0</v>
      </c>
      <c r="BQ7" s="77" t="n">
        <v>0</v>
      </c>
      <c r="BR7" s="81" t="n">
        <v>0</v>
      </c>
      <c r="BS7" s="84"/>
      <c r="BT7" s="77" t="n">
        <v>0</v>
      </c>
      <c r="BU7" s="77" t="n">
        <v>0</v>
      </c>
      <c r="BV7" s="98"/>
      <c r="BW7" s="77" t="n">
        <v>0</v>
      </c>
      <c r="BX7" s="78" t="n">
        <v>0</v>
      </c>
      <c r="BY7" s="78" t="n">
        <v>0</v>
      </c>
      <c r="CA7" s="78" t="n">
        <v>0</v>
      </c>
      <c r="CB7" s="78" t="n">
        <v>0</v>
      </c>
      <c r="CD7" s="78" t="n">
        <v>0</v>
      </c>
      <c r="CE7" s="78" t="n">
        <v>0</v>
      </c>
      <c r="CF7" s="78" t="n">
        <v>0</v>
      </c>
      <c r="CG7" s="78" t="n">
        <v>0</v>
      </c>
    </row>
    <row r="8" customFormat="false" ht="14.3" hidden="false" customHeight="false" outlineLevel="0" collapsed="false">
      <c r="A8" s="54"/>
      <c r="B8" s="55" t="n">
        <v>43524</v>
      </c>
      <c r="C8" s="56" t="n">
        <v>60</v>
      </c>
      <c r="D8" s="57" t="n">
        <v>0.651</v>
      </c>
      <c r="E8" s="58" t="n">
        <v>51</v>
      </c>
      <c r="F8" s="59" t="n">
        <v>70</v>
      </c>
      <c r="G8" s="59" t="n">
        <v>50</v>
      </c>
      <c r="H8" s="60" t="n">
        <v>0</v>
      </c>
      <c r="I8" s="60" t="n">
        <v>0</v>
      </c>
      <c r="J8" s="60" t="n">
        <v>0</v>
      </c>
      <c r="K8" s="60" t="n">
        <v>0</v>
      </c>
      <c r="L8" s="61" t="n">
        <v>0</v>
      </c>
      <c r="M8" s="61" t="n">
        <v>0</v>
      </c>
      <c r="N8" s="61" t="n">
        <v>0</v>
      </c>
      <c r="O8" s="61" t="n">
        <v>0</v>
      </c>
      <c r="P8" s="61" t="n">
        <v>0</v>
      </c>
      <c r="Q8" s="61" t="n">
        <v>0</v>
      </c>
      <c r="R8" s="61" t="n">
        <v>3716</v>
      </c>
      <c r="S8" s="62" t="n">
        <v>0</v>
      </c>
      <c r="T8" s="62" t="n">
        <v>0</v>
      </c>
      <c r="U8" s="63" t="n">
        <v>0</v>
      </c>
      <c r="V8" s="63" t="n">
        <v>0</v>
      </c>
      <c r="W8" s="60" t="n">
        <v>44</v>
      </c>
      <c r="X8" s="60" t="n">
        <v>0</v>
      </c>
      <c r="Y8" s="60" t="n">
        <v>48</v>
      </c>
      <c r="Z8" s="60" t="n">
        <v>0</v>
      </c>
      <c r="AA8" s="60" t="n">
        <v>60</v>
      </c>
      <c r="AB8" s="59" t="n">
        <v>0</v>
      </c>
      <c r="AC8" s="64" t="n">
        <v>6</v>
      </c>
      <c r="AD8" s="65" t="n">
        <f aca="false">U8-T8</f>
        <v>0</v>
      </c>
      <c r="AE8" s="59" t="n">
        <v>0</v>
      </c>
      <c r="AF8" s="66" t="n">
        <v>0</v>
      </c>
      <c r="AG8" s="67" t="n">
        <f aca="false">IF(R8&gt;0,R8/24,"no data")</f>
        <v>154.833333333333</v>
      </c>
      <c r="AH8" s="66" t="n">
        <v>0</v>
      </c>
      <c r="AI8" s="68" t="n">
        <f aca="false">(1440-((W8*X8)+(Y8*Z8)+(AA8*AB8))/(W8+Y8+AA8))/1440</f>
        <v>1</v>
      </c>
      <c r="AJ8" s="69" t="n">
        <v>0</v>
      </c>
      <c r="AK8" s="91" t="n">
        <v>0</v>
      </c>
      <c r="AL8" s="160" t="n">
        <v>0</v>
      </c>
      <c r="AM8" s="58" t="n">
        <f aca="false">AK8*AL8</f>
        <v>0</v>
      </c>
      <c r="AN8" s="91" t="n">
        <v>0</v>
      </c>
      <c r="AO8" s="93" t="n">
        <v>0</v>
      </c>
      <c r="AP8" s="73" t="n">
        <f aca="false">AN8*AO8</f>
        <v>0</v>
      </c>
      <c r="AQ8" s="94" t="str">
        <f aca="false">IF(U8&gt;0,((((AK8*AL8)+(AN8*AO8))/(U8*1000))*1000000),"no data")</f>
        <v>no data</v>
      </c>
      <c r="AR8" s="75" t="n">
        <f aca="false">S8/24</f>
        <v>0</v>
      </c>
      <c r="AS8" s="34"/>
      <c r="AT8" s="59" t="n">
        <v>0</v>
      </c>
      <c r="AU8" s="76" t="n">
        <v>0</v>
      </c>
      <c r="AV8" s="76" t="n">
        <v>0</v>
      </c>
      <c r="AW8" s="59" t="n">
        <v>0</v>
      </c>
      <c r="AX8" s="76" t="n">
        <v>0</v>
      </c>
      <c r="AY8" s="59" t="n">
        <v>0</v>
      </c>
      <c r="AZ8" s="59" t="n">
        <v>6</v>
      </c>
      <c r="BB8" s="77" t="n">
        <v>0</v>
      </c>
      <c r="BC8" s="77" t="n">
        <v>0</v>
      </c>
      <c r="BD8" s="77" t="n">
        <v>0</v>
      </c>
      <c r="BE8" s="77" t="n">
        <v>0</v>
      </c>
      <c r="BF8" s="77" t="str">
        <f aca="false">AQ8</f>
        <v>no data</v>
      </c>
      <c r="BG8" s="159" t="n">
        <v>0</v>
      </c>
      <c r="BH8" s="79" t="n">
        <v>0</v>
      </c>
      <c r="BI8" s="80" t="n">
        <v>0</v>
      </c>
      <c r="BJ8" s="81" t="n">
        <v>0</v>
      </c>
      <c r="BK8" s="82" t="n">
        <v>0</v>
      </c>
      <c r="BL8" s="81" t="n">
        <v>0</v>
      </c>
      <c r="BM8" s="81" t="n">
        <v>0</v>
      </c>
      <c r="BN8" s="82" t="n">
        <v>999.2</v>
      </c>
      <c r="BO8" s="81" t="n">
        <v>50</v>
      </c>
      <c r="BP8" s="83" t="n">
        <v>0</v>
      </c>
      <c r="BQ8" s="82" t="n">
        <v>0</v>
      </c>
      <c r="BR8" s="81" t="n">
        <v>0</v>
      </c>
      <c r="BS8" s="84"/>
      <c r="BT8" s="77" t="n">
        <v>0</v>
      </c>
      <c r="BU8" s="77" t="n">
        <v>0</v>
      </c>
      <c r="BV8" s="98"/>
      <c r="BW8" s="77" t="n">
        <v>0</v>
      </c>
      <c r="BX8" s="78" t="n">
        <v>0</v>
      </c>
      <c r="BY8" s="78" t="n">
        <v>0</v>
      </c>
      <c r="CA8" s="78" t="n">
        <v>0</v>
      </c>
      <c r="CB8" s="78" t="n">
        <v>0</v>
      </c>
      <c r="CD8" s="78" t="n">
        <v>0</v>
      </c>
      <c r="CE8" s="78" t="n">
        <v>0</v>
      </c>
      <c r="CF8" s="78" t="n">
        <v>0</v>
      </c>
      <c r="CG8" s="78" t="n">
        <v>0</v>
      </c>
    </row>
    <row r="9" customFormat="false" ht="14.3" hidden="false" customHeight="false" outlineLevel="0" collapsed="false">
      <c r="A9" s="54"/>
      <c r="B9" s="55" t="n">
        <v>43525</v>
      </c>
      <c r="C9" s="56" t="n">
        <v>60.9</v>
      </c>
      <c r="D9" s="57" t="n">
        <v>0.6704</v>
      </c>
      <c r="E9" s="58" t="n">
        <v>52</v>
      </c>
      <c r="F9" s="59" t="n">
        <v>65</v>
      </c>
      <c r="G9" s="59" t="n">
        <v>56</v>
      </c>
      <c r="H9" s="60" t="n">
        <v>0</v>
      </c>
      <c r="I9" s="60" t="n">
        <v>0</v>
      </c>
      <c r="J9" s="60" t="n">
        <v>0</v>
      </c>
      <c r="K9" s="60" t="n">
        <v>0</v>
      </c>
      <c r="L9" s="61" t="n">
        <v>0</v>
      </c>
      <c r="M9" s="61" t="n">
        <v>0</v>
      </c>
      <c r="N9" s="61" t="n">
        <v>0</v>
      </c>
      <c r="O9" s="61" t="n">
        <v>0</v>
      </c>
      <c r="P9" s="61" t="n">
        <v>0</v>
      </c>
      <c r="Q9" s="61" t="n">
        <v>0</v>
      </c>
      <c r="R9" s="61" t="n">
        <v>3720</v>
      </c>
      <c r="S9" s="62" t="n">
        <v>0</v>
      </c>
      <c r="T9" s="62" t="n">
        <v>0</v>
      </c>
      <c r="U9" s="63" t="n">
        <v>0</v>
      </c>
      <c r="V9" s="63" t="n">
        <v>0</v>
      </c>
      <c r="W9" s="60" t="n">
        <v>44</v>
      </c>
      <c r="X9" s="60" t="n">
        <v>0</v>
      </c>
      <c r="Y9" s="60" t="n">
        <v>48</v>
      </c>
      <c r="Z9" s="60" t="n">
        <v>0</v>
      </c>
      <c r="AA9" s="60" t="n">
        <v>60</v>
      </c>
      <c r="AB9" s="59" t="n">
        <v>0</v>
      </c>
      <c r="AC9" s="64" t="n">
        <v>5</v>
      </c>
      <c r="AD9" s="65" t="n">
        <f aca="false">U9-T9</f>
        <v>0</v>
      </c>
      <c r="AE9" s="59" t="n">
        <v>0</v>
      </c>
      <c r="AF9" s="66" t="str">
        <f aca="false">IF(AE9&gt;0, V9/(AE9*24),"no data")</f>
        <v>no data</v>
      </c>
      <c r="AG9" s="67" t="n">
        <f aca="false">IF(R9&gt;0,R9/24,"no data")</f>
        <v>155</v>
      </c>
      <c r="AH9" s="66" t="str">
        <f aca="false">IF(U9&gt;0,(U9/R9),"no data")</f>
        <v>no data</v>
      </c>
      <c r="AI9" s="68" t="n">
        <f aca="false">(1440-((W9*X9)+(Y9*Z9)+(AA9*AB9))/(W9+Y9+AA9))/1440</f>
        <v>1</v>
      </c>
      <c r="AJ9" s="69" t="str">
        <f aca="false">IF(U9&gt;0,(1440-((X9*W9+AT9*AU9)+(Z9*Y9+AV9*AW9)+(AA9*AB9+AX9*AY9))/(W9+Y9+AA9))/1440,"no data")</f>
        <v>no data</v>
      </c>
      <c r="AK9" s="91" t="n">
        <v>0</v>
      </c>
      <c r="AL9" s="160" t="n">
        <v>0</v>
      </c>
      <c r="AM9" s="58" t="n">
        <f aca="false">AK9*AL9</f>
        <v>0</v>
      </c>
      <c r="AN9" s="91" t="n">
        <v>0</v>
      </c>
      <c r="AO9" s="93" t="n">
        <v>0</v>
      </c>
      <c r="AP9" s="73" t="n">
        <f aca="false">AN9*AO9</f>
        <v>0</v>
      </c>
      <c r="AQ9" s="94" t="str">
        <f aca="false">IF(U9&gt;0,((((AK9*AL9)+(AN9*AO9))/(U9*1000))*1000000),"no data")</f>
        <v>no data</v>
      </c>
      <c r="AR9" s="75" t="n">
        <f aca="false">S9/24</f>
        <v>0</v>
      </c>
      <c r="AS9" s="34"/>
      <c r="AT9" s="59" t="n">
        <v>0</v>
      </c>
      <c r="AU9" s="76" t="n">
        <v>0</v>
      </c>
      <c r="AV9" s="76" t="n">
        <v>0</v>
      </c>
      <c r="AW9" s="59" t="n">
        <v>0</v>
      </c>
      <c r="AX9" s="76" t="n">
        <v>0</v>
      </c>
      <c r="AY9" s="59" t="n">
        <v>0</v>
      </c>
      <c r="AZ9" s="59" t="n">
        <v>5</v>
      </c>
      <c r="BB9" s="77" t="n">
        <v>0</v>
      </c>
      <c r="BC9" s="77" t="n">
        <v>0</v>
      </c>
      <c r="BD9" s="77" t="n">
        <v>0</v>
      </c>
      <c r="BE9" s="77" t="n">
        <v>0</v>
      </c>
      <c r="BF9" s="77" t="str">
        <f aca="false">AQ9</f>
        <v>no data</v>
      </c>
      <c r="BG9" s="159" t="n">
        <f aca="false">BD9/24</f>
        <v>0</v>
      </c>
      <c r="BH9" s="79" t="n">
        <v>0</v>
      </c>
      <c r="BI9" s="80" t="n">
        <v>0</v>
      </c>
      <c r="BJ9" s="81" t="n">
        <v>0</v>
      </c>
      <c r="BK9" s="82" t="n">
        <v>0</v>
      </c>
      <c r="BL9" s="81" t="n">
        <v>0</v>
      </c>
      <c r="BM9" s="81" t="n">
        <v>0</v>
      </c>
      <c r="BN9" s="82" t="n">
        <v>999</v>
      </c>
      <c r="BO9" s="81" t="n">
        <v>50</v>
      </c>
      <c r="BP9" s="83" t="n">
        <v>0</v>
      </c>
      <c r="BQ9" s="82" t="n">
        <v>0</v>
      </c>
      <c r="BR9" s="81" t="n">
        <v>0</v>
      </c>
      <c r="BS9" s="84" t="n">
        <f aca="false">BR9-BQ9</f>
        <v>0</v>
      </c>
      <c r="BT9" s="77" t="n">
        <v>0</v>
      </c>
      <c r="BU9" s="77" t="n">
        <v>0</v>
      </c>
      <c r="BV9" s="98" t="n">
        <f aca="false">BU9-BT9</f>
        <v>0</v>
      </c>
      <c r="BW9" s="77" t="n">
        <f aca="false">BH9+BI9</f>
        <v>0</v>
      </c>
      <c r="BX9" s="78" t="n">
        <v>0</v>
      </c>
      <c r="BY9" s="78" t="n">
        <v>0</v>
      </c>
      <c r="CA9" s="78" t="n">
        <v>0</v>
      </c>
      <c r="CB9" s="78" t="n">
        <v>0</v>
      </c>
      <c r="CD9" s="78" t="n">
        <v>0</v>
      </c>
      <c r="CE9" s="78" t="n">
        <v>0</v>
      </c>
      <c r="CF9" s="78" t="n">
        <v>0</v>
      </c>
      <c r="CG9" s="78" t="n">
        <v>0</v>
      </c>
    </row>
    <row r="10" customFormat="false" ht="14.3" hidden="false" customHeight="false" outlineLevel="0" collapsed="false">
      <c r="A10" s="54"/>
      <c r="B10" s="55" t="n">
        <v>43526</v>
      </c>
      <c r="C10" s="56" t="n">
        <v>56.3</v>
      </c>
      <c r="D10" s="57" t="n">
        <v>0.821</v>
      </c>
      <c r="E10" s="58" t="n">
        <v>53.8</v>
      </c>
      <c r="F10" s="59" t="n">
        <v>57</v>
      </c>
      <c r="G10" s="59" t="n">
        <v>55</v>
      </c>
      <c r="H10" s="60" t="n">
        <v>0</v>
      </c>
      <c r="I10" s="60" t="n">
        <v>0</v>
      </c>
      <c r="J10" s="60" t="n">
        <v>0</v>
      </c>
      <c r="K10" s="60" t="n">
        <v>0</v>
      </c>
      <c r="L10" s="61" t="n">
        <v>0</v>
      </c>
      <c r="M10" s="61" t="n">
        <v>0</v>
      </c>
      <c r="N10" s="61" t="n">
        <v>0</v>
      </c>
      <c r="O10" s="61" t="n">
        <v>0</v>
      </c>
      <c r="P10" s="61" t="n">
        <v>0</v>
      </c>
      <c r="Q10" s="61" t="n">
        <v>0</v>
      </c>
      <c r="R10" s="61" t="n">
        <v>3720</v>
      </c>
      <c r="S10" s="62" t="n">
        <v>0</v>
      </c>
      <c r="T10" s="62" t="n">
        <v>0</v>
      </c>
      <c r="U10" s="63" t="n">
        <v>0</v>
      </c>
      <c r="V10" s="63" t="n">
        <v>0</v>
      </c>
      <c r="W10" s="60" t="n">
        <v>44</v>
      </c>
      <c r="X10" s="60" t="n">
        <v>0</v>
      </c>
      <c r="Y10" s="60" t="n">
        <v>48</v>
      </c>
      <c r="Z10" s="60" t="n">
        <v>0</v>
      </c>
      <c r="AA10" s="60" t="n">
        <v>60</v>
      </c>
      <c r="AB10" s="59" t="n">
        <v>0</v>
      </c>
      <c r="AC10" s="64" t="n">
        <v>5</v>
      </c>
      <c r="AD10" s="65" t="n">
        <f aca="false">U10-T10</f>
        <v>0</v>
      </c>
      <c r="AE10" s="59" t="n">
        <v>0</v>
      </c>
      <c r="AF10" s="66" t="str">
        <f aca="false">IF(AE10&gt;0, V10/(AE10*24),"no data")</f>
        <v>no data</v>
      </c>
      <c r="AG10" s="67" t="n">
        <f aca="false">IF(R10&gt;0,R10/24,"no data")</f>
        <v>155</v>
      </c>
      <c r="AH10" s="66" t="str">
        <f aca="false">IF(U10&gt;0,(U10/R10),"no data")</f>
        <v>no data</v>
      </c>
      <c r="AI10" s="68" t="n">
        <f aca="false">(1440-((W10*X10)+(Y10*Z10)+(AA10*AB10))/(W10+Y10+AA10))/1440</f>
        <v>1</v>
      </c>
      <c r="AJ10" s="69" t="str">
        <f aca="false">IF(U10&gt;0,(1440-((X10*W10+AT10*AU10)+(Z10*Y10+AV10*AW10)+(AA10*AB10+AX10*AY10))/(W10+Y10+AA10))/1440,"no data")</f>
        <v>no data</v>
      </c>
      <c r="AK10" s="80" t="n">
        <v>0</v>
      </c>
      <c r="AL10" s="58" t="n">
        <v>0</v>
      </c>
      <c r="AM10" s="58" t="n">
        <f aca="false">AK10*AL10</f>
        <v>0</v>
      </c>
      <c r="AN10" s="80" t="n">
        <v>0</v>
      </c>
      <c r="AO10" s="59" t="n">
        <v>0</v>
      </c>
      <c r="AP10" s="73" t="n">
        <f aca="false">AN10*AO10</f>
        <v>0</v>
      </c>
      <c r="AQ10" s="94" t="str">
        <f aca="false">IF(U10&gt;0,((((AK10*AL10)+(AN10*AO10))/(U10*1000))*1000000),"no data")</f>
        <v>no data</v>
      </c>
      <c r="AR10" s="75" t="n">
        <f aca="false">S10/24</f>
        <v>0</v>
      </c>
      <c r="AS10" s="34"/>
      <c r="AT10" s="59" t="n">
        <v>0</v>
      </c>
      <c r="AU10" s="76" t="n">
        <v>0</v>
      </c>
      <c r="AV10" s="76" t="n">
        <v>0</v>
      </c>
      <c r="AW10" s="59" t="n">
        <v>0</v>
      </c>
      <c r="AX10" s="76" t="n">
        <v>0</v>
      </c>
      <c r="AY10" s="59" t="n">
        <v>0</v>
      </c>
      <c r="AZ10" s="59" t="n">
        <v>5</v>
      </c>
      <c r="BB10" s="77" t="n">
        <v>0</v>
      </c>
      <c r="BC10" s="77" t="n">
        <v>0</v>
      </c>
      <c r="BD10" s="77" t="n">
        <v>0</v>
      </c>
      <c r="BE10" s="77" t="n">
        <v>0</v>
      </c>
      <c r="BF10" s="77" t="str">
        <f aca="false">AQ10</f>
        <v>no data</v>
      </c>
      <c r="BG10" s="159" t="n">
        <f aca="false">BD10/24</f>
        <v>0</v>
      </c>
      <c r="BH10" s="79" t="n">
        <v>0</v>
      </c>
      <c r="BI10" s="80" t="n">
        <v>0</v>
      </c>
      <c r="BJ10" s="81" t="n">
        <v>0</v>
      </c>
      <c r="BK10" s="82" t="n">
        <v>0</v>
      </c>
      <c r="BL10" s="82" t="n">
        <v>0</v>
      </c>
      <c r="BM10" s="82" t="n">
        <v>0</v>
      </c>
      <c r="BN10" s="82" t="n">
        <v>999</v>
      </c>
      <c r="BO10" s="81" t="n">
        <v>50.06</v>
      </c>
      <c r="BP10" s="83" t="n">
        <v>0</v>
      </c>
      <c r="BQ10" s="78" t="n">
        <v>0</v>
      </c>
      <c r="BR10" s="78" t="n">
        <v>0</v>
      </c>
      <c r="BS10" s="84" t="n">
        <f aca="false">BR10-BQ10</f>
        <v>0</v>
      </c>
      <c r="BT10" s="77" t="n">
        <v>0</v>
      </c>
      <c r="BU10" s="77" t="n">
        <v>0</v>
      </c>
      <c r="BV10" s="98" t="n">
        <f aca="false">BU10-BT10</f>
        <v>0</v>
      </c>
      <c r="BW10" s="77" t="n">
        <f aca="false">BH10+BI10</f>
        <v>0</v>
      </c>
      <c r="BX10" s="78" t="n">
        <v>0</v>
      </c>
      <c r="BY10" s="78" t="n">
        <v>0</v>
      </c>
      <c r="CA10" s="78" t="n">
        <v>0</v>
      </c>
      <c r="CB10" s="78" t="n">
        <v>0</v>
      </c>
      <c r="CD10" s="78" t="n">
        <v>0</v>
      </c>
      <c r="CE10" s="78" t="n">
        <v>0</v>
      </c>
      <c r="CF10" s="78" t="n">
        <v>0</v>
      </c>
      <c r="CG10" s="78" t="n">
        <v>0</v>
      </c>
    </row>
    <row r="11" customFormat="false" ht="14.3" hidden="false" customHeight="false" outlineLevel="0" collapsed="false">
      <c r="A11" s="54"/>
      <c r="B11" s="55" t="n">
        <v>43527</v>
      </c>
      <c r="C11" s="56" t="n">
        <v>58.5</v>
      </c>
      <c r="D11" s="57" t="n">
        <v>0.801</v>
      </c>
      <c r="E11" s="58" t="n">
        <v>55.2</v>
      </c>
      <c r="F11" s="59" t="n">
        <v>64</v>
      </c>
      <c r="G11" s="59" t="n">
        <v>55</v>
      </c>
      <c r="H11" s="60" t="n">
        <v>0</v>
      </c>
      <c r="I11" s="60" t="n">
        <v>0</v>
      </c>
      <c r="J11" s="60" t="n">
        <v>0</v>
      </c>
      <c r="K11" s="60" t="n">
        <v>0</v>
      </c>
      <c r="L11" s="61" t="n">
        <v>0</v>
      </c>
      <c r="M11" s="61" t="n">
        <v>0</v>
      </c>
      <c r="N11" s="61" t="n">
        <v>0</v>
      </c>
      <c r="O11" s="61" t="n">
        <v>0</v>
      </c>
      <c r="P11" s="61" t="n">
        <v>0</v>
      </c>
      <c r="Q11" s="61" t="n">
        <v>0</v>
      </c>
      <c r="R11" s="61" t="n">
        <v>3720</v>
      </c>
      <c r="S11" s="62" t="n">
        <v>0</v>
      </c>
      <c r="T11" s="62" t="n">
        <v>0</v>
      </c>
      <c r="U11" s="63" t="n">
        <v>0</v>
      </c>
      <c r="V11" s="63" t="n">
        <v>0</v>
      </c>
      <c r="W11" s="60" t="n">
        <v>44</v>
      </c>
      <c r="X11" s="60" t="n">
        <v>0</v>
      </c>
      <c r="Y11" s="60" t="n">
        <v>48</v>
      </c>
      <c r="Z11" s="60" t="n">
        <v>0</v>
      </c>
      <c r="AA11" s="60" t="n">
        <v>60</v>
      </c>
      <c r="AB11" s="59" t="n">
        <v>0</v>
      </c>
      <c r="AC11" s="64" t="n">
        <v>6</v>
      </c>
      <c r="AD11" s="65" t="n">
        <f aca="false">U11-T11</f>
        <v>0</v>
      </c>
      <c r="AE11" s="59" t="n">
        <v>0</v>
      </c>
      <c r="AF11" s="66" t="str">
        <f aca="false">IF(AE11&gt;0, V11/(AE11*24),"no data")</f>
        <v>no data</v>
      </c>
      <c r="AG11" s="67" t="n">
        <f aca="false">IF(R11&gt;0,R11/24,"no data")</f>
        <v>155</v>
      </c>
      <c r="AH11" s="66" t="str">
        <f aca="false">IF(U11&gt;0,(U11/R11),"no data")</f>
        <v>no data</v>
      </c>
      <c r="AI11" s="68" t="n">
        <f aca="false">(1440-((W11*X11)+(Y11*Z11)+(AA11*AB11))/(W11+Y11+AA11))/1440</f>
        <v>1</v>
      </c>
      <c r="AJ11" s="69" t="str">
        <f aca="false">IF(U11&gt;0,(1440-((X11*W11+AT11*AU11)+(Z11*Y11+AV11*AW11)+(AA11*AB11+AX11*AY11))/(W11+Y11+AA11))/1440,"no data")</f>
        <v>no data</v>
      </c>
      <c r="AK11" s="80" t="n">
        <v>0</v>
      </c>
      <c r="AL11" s="58" t="n">
        <v>0</v>
      </c>
      <c r="AM11" s="58" t="n">
        <f aca="false">AK11*AL11</f>
        <v>0</v>
      </c>
      <c r="AN11" s="80" t="n">
        <v>0</v>
      </c>
      <c r="AO11" s="59" t="n">
        <v>0</v>
      </c>
      <c r="AP11" s="73" t="n">
        <f aca="false">AN11*AO11</f>
        <v>0</v>
      </c>
      <c r="AQ11" s="94" t="str">
        <f aca="false">IF(U11&gt;0,((((AK11*AL11)+(AN11*AO11))/(U11*1000))*1000000),"no data")</f>
        <v>no data</v>
      </c>
      <c r="AR11" s="75" t="n">
        <f aca="false">S11/24</f>
        <v>0</v>
      </c>
      <c r="AS11" s="34"/>
      <c r="AT11" s="59" t="n">
        <v>0</v>
      </c>
      <c r="AU11" s="76" t="n">
        <v>0</v>
      </c>
      <c r="AV11" s="76" t="n">
        <v>0</v>
      </c>
      <c r="AW11" s="59" t="n">
        <v>0</v>
      </c>
      <c r="AX11" s="76" t="n">
        <v>0</v>
      </c>
      <c r="AY11" s="59" t="n">
        <v>0</v>
      </c>
      <c r="AZ11" s="59" t="n">
        <v>6</v>
      </c>
      <c r="BB11" s="77" t="n">
        <v>0</v>
      </c>
      <c r="BC11" s="77" t="n">
        <v>0</v>
      </c>
      <c r="BD11" s="77" t="n">
        <v>0</v>
      </c>
      <c r="BE11" s="77" t="n">
        <v>0</v>
      </c>
      <c r="BF11" s="77" t="str">
        <f aca="false">AQ11</f>
        <v>no data</v>
      </c>
      <c r="BG11" s="159" t="n">
        <f aca="false">BD11/24</f>
        <v>0</v>
      </c>
      <c r="BH11" s="79" t="n">
        <v>0</v>
      </c>
      <c r="BI11" s="80" t="n">
        <v>0</v>
      </c>
      <c r="BJ11" s="81" t="n">
        <v>0</v>
      </c>
      <c r="BK11" s="82" t="n">
        <v>0</v>
      </c>
      <c r="BL11" s="82" t="n">
        <v>0</v>
      </c>
      <c r="BM11" s="82" t="n">
        <v>0</v>
      </c>
      <c r="BN11" s="82" t="n">
        <v>998.4</v>
      </c>
      <c r="BO11" s="81" t="n">
        <v>50.07</v>
      </c>
      <c r="BP11" s="83" t="n">
        <v>0</v>
      </c>
      <c r="BQ11" s="78" t="n">
        <v>0</v>
      </c>
      <c r="BR11" s="78" t="n">
        <v>0</v>
      </c>
      <c r="BS11" s="84" t="n">
        <f aca="false">BR11-BQ11</f>
        <v>0</v>
      </c>
      <c r="BT11" s="77" t="n">
        <v>0</v>
      </c>
      <c r="BU11" s="77" t="n">
        <v>0</v>
      </c>
      <c r="BV11" s="98" t="n">
        <f aca="false">BU11-BT11</f>
        <v>0</v>
      </c>
      <c r="BW11" s="77" t="n">
        <f aca="false">BH11+BI11</f>
        <v>0</v>
      </c>
      <c r="BX11" s="77" t="n">
        <v>0</v>
      </c>
      <c r="BY11" s="77" t="n">
        <v>0</v>
      </c>
      <c r="CA11" s="77" t="n">
        <v>0</v>
      </c>
      <c r="CB11" s="77" t="n">
        <v>0</v>
      </c>
      <c r="CD11" s="77" t="n">
        <v>0</v>
      </c>
      <c r="CE11" s="77" t="n">
        <v>0</v>
      </c>
      <c r="CF11" s="77" t="n">
        <v>0</v>
      </c>
      <c r="CG11" s="77" t="n">
        <v>0</v>
      </c>
    </row>
    <row r="12" customFormat="false" ht="14.3" hidden="false" customHeight="false" outlineLevel="0" collapsed="false">
      <c r="A12" s="54"/>
      <c r="B12" s="55" t="n">
        <v>43528</v>
      </c>
      <c r="C12" s="56" t="n">
        <v>61.5</v>
      </c>
      <c r="D12" s="57" t="n">
        <v>0.698</v>
      </c>
      <c r="E12" s="58" t="n">
        <v>53.4</v>
      </c>
      <c r="F12" s="59" t="n">
        <v>72</v>
      </c>
      <c r="G12" s="59" t="n">
        <v>52</v>
      </c>
      <c r="H12" s="60" t="n">
        <v>0</v>
      </c>
      <c r="I12" s="60" t="n">
        <v>0</v>
      </c>
      <c r="J12" s="60" t="n">
        <v>0</v>
      </c>
      <c r="K12" s="60" t="n">
        <v>0</v>
      </c>
      <c r="L12" s="61" t="n">
        <v>0</v>
      </c>
      <c r="M12" s="61" t="n">
        <v>0</v>
      </c>
      <c r="N12" s="61" t="n">
        <v>0</v>
      </c>
      <c r="O12" s="61" t="n">
        <v>0</v>
      </c>
      <c r="P12" s="61" t="n">
        <v>0</v>
      </c>
      <c r="Q12" s="61" t="n">
        <v>0</v>
      </c>
      <c r="R12" s="61" t="n">
        <v>3713</v>
      </c>
      <c r="S12" s="62" t="n">
        <v>0</v>
      </c>
      <c r="T12" s="62" t="n">
        <v>0</v>
      </c>
      <c r="U12" s="63" t="n">
        <v>0</v>
      </c>
      <c r="V12" s="63" t="n">
        <v>0</v>
      </c>
      <c r="W12" s="60" t="n">
        <v>44</v>
      </c>
      <c r="X12" s="60" t="n">
        <v>0</v>
      </c>
      <c r="Y12" s="60" t="n">
        <v>48</v>
      </c>
      <c r="Z12" s="60" t="n">
        <v>0</v>
      </c>
      <c r="AA12" s="60" t="n">
        <v>60</v>
      </c>
      <c r="AB12" s="59" t="n">
        <v>0</v>
      </c>
      <c r="AC12" s="64" t="n">
        <v>5</v>
      </c>
      <c r="AD12" s="65" t="n">
        <f aca="false">U12-T12</f>
        <v>0</v>
      </c>
      <c r="AE12" s="59" t="n">
        <v>0</v>
      </c>
      <c r="AF12" s="66" t="str">
        <f aca="false">IF(AE12&gt;0, V12/(AE12*24),"no data")</f>
        <v>no data</v>
      </c>
      <c r="AG12" s="67" t="n">
        <f aca="false">IF(R12&gt;0,R12/24,"no data")</f>
        <v>154.708333333333</v>
      </c>
      <c r="AH12" s="66" t="str">
        <f aca="false">IF(U12&gt;0,(U12/R12),"no data")</f>
        <v>no data</v>
      </c>
      <c r="AI12" s="68" t="n">
        <f aca="false">(1440-((W12*X12)+(Y12*Z12)+(AA12*AB12))/(W12+Y12+AA12))/1440</f>
        <v>1</v>
      </c>
      <c r="AJ12" s="69" t="str">
        <f aca="false">IF(U12&gt;0,(1440-((X12*W12+AT12*AU12)+(Z12*Y12+AV12*AW12)+(AA12*AB12+AX12*AY12))/(W12+Y12+AA12))/1440,"no data")</f>
        <v>no data</v>
      </c>
      <c r="AK12" s="80" t="n">
        <v>0</v>
      </c>
      <c r="AL12" s="58" t="n">
        <v>0</v>
      </c>
      <c r="AM12" s="58" t="n">
        <f aca="false">AK12*AL12</f>
        <v>0</v>
      </c>
      <c r="AN12" s="80" t="n">
        <v>0</v>
      </c>
      <c r="AO12" s="59" t="n">
        <v>0</v>
      </c>
      <c r="AP12" s="73" t="n">
        <f aca="false">AN12*AO12</f>
        <v>0</v>
      </c>
      <c r="AQ12" s="94" t="str">
        <f aca="false">IF(U12&gt;0,((((AK12*AL12)+(AN12*AO12))/(U12*1000))*1000000),"no data")</f>
        <v>no data</v>
      </c>
      <c r="AR12" s="75" t="n">
        <f aca="false">S12/24</f>
        <v>0</v>
      </c>
      <c r="AS12" s="34"/>
      <c r="AT12" s="59" t="n">
        <v>0</v>
      </c>
      <c r="AU12" s="76" t="n">
        <v>0</v>
      </c>
      <c r="AV12" s="76" t="n">
        <v>0</v>
      </c>
      <c r="AW12" s="59" t="n">
        <v>0</v>
      </c>
      <c r="AX12" s="76" t="n">
        <v>0</v>
      </c>
      <c r="AY12" s="59" t="n">
        <v>0</v>
      </c>
      <c r="AZ12" s="59" t="n">
        <v>5</v>
      </c>
      <c r="BB12" s="77" t="n">
        <v>0</v>
      </c>
      <c r="BC12" s="77" t="n">
        <v>0</v>
      </c>
      <c r="BD12" s="77" t="n">
        <v>0</v>
      </c>
      <c r="BE12" s="77" t="n">
        <v>0</v>
      </c>
      <c r="BF12" s="77" t="str">
        <f aca="false">AQ12</f>
        <v>no data</v>
      </c>
      <c r="BG12" s="159" t="n">
        <f aca="false">BD12/24</f>
        <v>0</v>
      </c>
      <c r="BH12" s="79" t="n">
        <v>0</v>
      </c>
      <c r="BI12" s="80" t="n">
        <v>0</v>
      </c>
      <c r="BJ12" s="81" t="n">
        <v>0</v>
      </c>
      <c r="BK12" s="82" t="n">
        <v>0</v>
      </c>
      <c r="BL12" s="82" t="n">
        <v>0</v>
      </c>
      <c r="BM12" s="82" t="n">
        <v>0</v>
      </c>
      <c r="BN12" s="82" t="n">
        <v>995</v>
      </c>
      <c r="BO12" s="81" t="n">
        <v>50.03</v>
      </c>
      <c r="BP12" s="83" t="n">
        <v>0</v>
      </c>
      <c r="BQ12" s="78" t="n">
        <v>0</v>
      </c>
      <c r="BR12" s="78" t="n">
        <v>0</v>
      </c>
      <c r="BS12" s="84"/>
      <c r="BT12" s="77" t="n">
        <v>0</v>
      </c>
      <c r="BU12" s="77" t="n">
        <v>0</v>
      </c>
      <c r="BV12" s="98"/>
      <c r="BW12" s="77" t="n">
        <v>0</v>
      </c>
      <c r="BX12" s="161" t="n">
        <v>0</v>
      </c>
      <c r="BY12" s="161" t="n">
        <v>0</v>
      </c>
      <c r="CA12" s="161" t="n">
        <v>0</v>
      </c>
      <c r="CB12" s="161" t="n">
        <v>0</v>
      </c>
      <c r="CD12" s="161" t="n">
        <v>0</v>
      </c>
      <c r="CE12" s="161" t="n">
        <v>0</v>
      </c>
      <c r="CF12" s="161" t="n">
        <v>0</v>
      </c>
      <c r="CG12" s="161" t="n">
        <v>0</v>
      </c>
    </row>
    <row r="13" customFormat="false" ht="14.95" hidden="false" customHeight="true" outlineLevel="0" collapsed="false">
      <c r="A13" s="54" t="s">
        <v>94</v>
      </c>
      <c r="B13" s="55" t="n">
        <v>43529</v>
      </c>
      <c r="C13" s="103" t="n">
        <v>64</v>
      </c>
      <c r="D13" s="104" t="n">
        <v>0.626</v>
      </c>
      <c r="E13" s="105" t="n">
        <v>53.3</v>
      </c>
      <c r="F13" s="106" t="n">
        <v>84</v>
      </c>
      <c r="G13" s="106" t="n">
        <v>51</v>
      </c>
      <c r="H13" s="107" t="n">
        <v>0</v>
      </c>
      <c r="I13" s="107" t="n">
        <v>0</v>
      </c>
      <c r="J13" s="107" t="n">
        <v>0</v>
      </c>
      <c r="K13" s="107" t="n">
        <v>0</v>
      </c>
      <c r="L13" s="108" t="n">
        <v>0</v>
      </c>
      <c r="M13" s="108" t="n">
        <v>0</v>
      </c>
      <c r="N13" s="108" t="n">
        <v>0</v>
      </c>
      <c r="O13" s="108" t="n">
        <v>0</v>
      </c>
      <c r="P13" s="108" t="n">
        <v>0</v>
      </c>
      <c r="Q13" s="108" t="n">
        <v>0</v>
      </c>
      <c r="R13" s="109" t="n">
        <v>3702</v>
      </c>
      <c r="S13" s="110" t="n">
        <v>0</v>
      </c>
      <c r="T13" s="110" t="n">
        <v>0</v>
      </c>
      <c r="U13" s="111" t="n">
        <v>0</v>
      </c>
      <c r="V13" s="111" t="n">
        <v>0</v>
      </c>
      <c r="W13" s="106" t="n">
        <v>44</v>
      </c>
      <c r="X13" s="106" t="n">
        <v>0</v>
      </c>
      <c r="Y13" s="106" t="n">
        <v>48</v>
      </c>
      <c r="Z13" s="106" t="n">
        <v>0</v>
      </c>
      <c r="AA13" s="106" t="n">
        <v>60</v>
      </c>
      <c r="AB13" s="106" t="n">
        <v>0</v>
      </c>
      <c r="AC13" s="112" t="n">
        <v>5</v>
      </c>
      <c r="AD13" s="113" t="n">
        <f aca="false">U13-T13</f>
        <v>0</v>
      </c>
      <c r="AE13" s="106" t="n">
        <v>0</v>
      </c>
      <c r="AF13" s="114" t="str">
        <f aca="false">IF(AE13&gt;0, V13/(AE13*24),"no data")</f>
        <v>no data</v>
      </c>
      <c r="AG13" s="115" t="n">
        <f aca="false">IF(R13&gt;0,R13/24,"no data")</f>
        <v>154.25</v>
      </c>
      <c r="AH13" s="114" t="str">
        <f aca="false">IF(U13&gt;0,(U13/R13),"no data")</f>
        <v>no data</v>
      </c>
      <c r="AI13" s="116" t="n">
        <f aca="false">(1440-((W13*X13)+(Y13*Z13)+(AA13*AB13))/(W13+Y13+AA13))/1440</f>
        <v>1</v>
      </c>
      <c r="AJ13" s="117" t="str">
        <f aca="false">IF(U13&gt;0,(1440-((X13*W13+AT13*AU13)+(Z13*Y13+AV13*AW13)+(AA13*AB13+AX13*AY13))/(W13+Y13+AA13))/1440,"no data")</f>
        <v>no data</v>
      </c>
      <c r="AK13" s="118" t="n">
        <v>0</v>
      </c>
      <c r="AL13" s="119" t="n">
        <v>0</v>
      </c>
      <c r="AM13" s="105" t="n">
        <f aca="false">AK13*AL13</f>
        <v>0</v>
      </c>
      <c r="AN13" s="118" t="n">
        <v>0</v>
      </c>
      <c r="AO13" s="120" t="n">
        <v>0</v>
      </c>
      <c r="AP13" s="121" t="n">
        <f aca="false">AN13*AO13</f>
        <v>0</v>
      </c>
      <c r="AQ13" s="122" t="str">
        <f aca="false">IF(U13&gt;0,((((AK13*AL13)+(AN13*AO13))/(U13*1000))*1000000),"no data")</f>
        <v>no data</v>
      </c>
      <c r="AR13" s="123" t="n">
        <f aca="false">S13/24</f>
        <v>0</v>
      </c>
      <c r="AS13" s="34"/>
      <c r="AT13" s="124" t="n">
        <v>0</v>
      </c>
      <c r="AU13" s="106" t="n">
        <v>0</v>
      </c>
      <c r="AV13" s="125" t="n">
        <v>0</v>
      </c>
      <c r="AW13" s="125" t="n">
        <v>0</v>
      </c>
      <c r="AX13" s="106" t="n">
        <v>0</v>
      </c>
      <c r="AY13" s="125" t="n">
        <v>0</v>
      </c>
      <c r="AZ13" s="106" t="n">
        <v>5</v>
      </c>
      <c r="BB13" s="106" t="n">
        <v>0</v>
      </c>
      <c r="BC13" s="106" t="n">
        <v>0</v>
      </c>
      <c r="BD13" s="106" t="n">
        <v>0</v>
      </c>
      <c r="BE13" s="126" t="n">
        <v>0</v>
      </c>
      <c r="BF13" s="127" t="str">
        <f aca="false">AQ13</f>
        <v>no data</v>
      </c>
      <c r="BG13" s="128" t="n">
        <v>0</v>
      </c>
      <c r="BH13" s="129" t="n">
        <v>0</v>
      </c>
      <c r="BI13" s="130" t="n">
        <v>0</v>
      </c>
      <c r="BJ13" s="128" t="n">
        <v>0</v>
      </c>
      <c r="BK13" s="126" t="n">
        <v>0</v>
      </c>
      <c r="BL13" s="126" t="n">
        <v>0</v>
      </c>
      <c r="BM13" s="126" t="n">
        <v>0</v>
      </c>
      <c r="BN13" s="126" t="n">
        <v>995.3</v>
      </c>
      <c r="BO13" s="128" t="n">
        <v>50.06</v>
      </c>
      <c r="BP13" s="131" t="n">
        <v>0</v>
      </c>
      <c r="BQ13" s="128" t="n">
        <v>0</v>
      </c>
      <c r="BR13" s="128" t="n">
        <v>0</v>
      </c>
      <c r="BS13" s="84"/>
      <c r="BT13" s="126" t="n">
        <v>0</v>
      </c>
      <c r="BU13" s="126" t="n">
        <v>0</v>
      </c>
      <c r="BV13" s="98"/>
      <c r="BW13" s="126" t="n">
        <v>0</v>
      </c>
      <c r="BX13" s="128" t="n">
        <v>0</v>
      </c>
      <c r="BY13" s="128" t="n">
        <v>0</v>
      </c>
      <c r="CA13" s="128" t="n">
        <v>0</v>
      </c>
      <c r="CB13" s="128" t="n">
        <v>0</v>
      </c>
      <c r="CD13" s="128" t="n">
        <v>0</v>
      </c>
      <c r="CE13" s="128" t="n">
        <v>0</v>
      </c>
      <c r="CF13" s="128" t="n">
        <v>0</v>
      </c>
      <c r="CG13" s="128" t="n">
        <v>0</v>
      </c>
    </row>
    <row r="14" customFormat="false" ht="14.3" hidden="false" customHeight="false" outlineLevel="0" collapsed="false">
      <c r="A14" s="54"/>
      <c r="B14" s="55" t="n">
        <v>43530</v>
      </c>
      <c r="C14" s="103" t="n">
        <v>65.5</v>
      </c>
      <c r="D14" s="132" t="n">
        <v>0.599</v>
      </c>
      <c r="E14" s="105" t="n">
        <v>54</v>
      </c>
      <c r="F14" s="106" t="n">
        <v>84</v>
      </c>
      <c r="G14" s="106" t="n">
        <v>54</v>
      </c>
      <c r="H14" s="107" t="n">
        <v>0</v>
      </c>
      <c r="I14" s="107" t="n">
        <v>0</v>
      </c>
      <c r="J14" s="107" t="n">
        <v>0</v>
      </c>
      <c r="K14" s="107" t="n">
        <v>0</v>
      </c>
      <c r="L14" s="108" t="n">
        <v>0</v>
      </c>
      <c r="M14" s="108" t="n">
        <v>0</v>
      </c>
      <c r="N14" s="108" t="n">
        <v>0</v>
      </c>
      <c r="O14" s="108" t="n">
        <v>0</v>
      </c>
      <c r="P14" s="108" t="n">
        <v>0</v>
      </c>
      <c r="Q14" s="108" t="n">
        <v>0</v>
      </c>
      <c r="R14" s="109" t="n">
        <v>3693</v>
      </c>
      <c r="S14" s="110" t="n">
        <v>0</v>
      </c>
      <c r="T14" s="110" t="n">
        <v>0</v>
      </c>
      <c r="U14" s="111" t="n">
        <v>0</v>
      </c>
      <c r="V14" s="111" t="n">
        <v>0</v>
      </c>
      <c r="W14" s="106" t="n">
        <v>44</v>
      </c>
      <c r="X14" s="106" t="n">
        <v>0</v>
      </c>
      <c r="Y14" s="106" t="n">
        <v>48</v>
      </c>
      <c r="Z14" s="106" t="n">
        <v>0</v>
      </c>
      <c r="AA14" s="106" t="n">
        <v>60</v>
      </c>
      <c r="AB14" s="106" t="n">
        <v>0</v>
      </c>
      <c r="AC14" s="112" t="n">
        <v>5</v>
      </c>
      <c r="AD14" s="113" t="n">
        <f aca="false">U14-T14</f>
        <v>0</v>
      </c>
      <c r="AE14" s="106" t="n">
        <v>0</v>
      </c>
      <c r="AF14" s="114" t="str">
        <f aca="false">IF(AE14&gt;0, V14/(AE14*24),"no data")</f>
        <v>no data</v>
      </c>
      <c r="AG14" s="115" t="n">
        <f aca="false">IF(R14&gt;0,R14/24,"no data")</f>
        <v>153.875</v>
      </c>
      <c r="AH14" s="114" t="str">
        <f aca="false">IF(U14&gt;0,(U14/R14),"no data")</f>
        <v>no data</v>
      </c>
      <c r="AI14" s="116" t="n">
        <f aca="false">(1440-((W14*X14)+(Y14*Z14)+(AA14*AB14))/(W14+Y14+AA14))/1440</f>
        <v>1</v>
      </c>
      <c r="AJ14" s="117" t="str">
        <f aca="false">IF(U14&gt;0,(1440-((X14*W14+AT14*AU14)+(Z14*Y14+AV14*AW14)+(AA14*AB14+AX14*AY14))/(W14+Y14+AA14))/1440,"no data")</f>
        <v>no data</v>
      </c>
      <c r="AK14" s="118" t="n">
        <v>0</v>
      </c>
      <c r="AL14" s="119" t="n">
        <v>0</v>
      </c>
      <c r="AM14" s="105" t="n">
        <f aca="false">AK14*AL14</f>
        <v>0</v>
      </c>
      <c r="AN14" s="118" t="n">
        <v>0</v>
      </c>
      <c r="AO14" s="120" t="n">
        <v>0</v>
      </c>
      <c r="AP14" s="121" t="n">
        <f aca="false">AN14*AO14</f>
        <v>0</v>
      </c>
      <c r="AQ14" s="122" t="str">
        <f aca="false">IF(U14&gt;0,((((AK14*AL14)+(AN14*AO14))/(U14*1000))*1000000),"no data")</f>
        <v>no data</v>
      </c>
      <c r="AR14" s="123" t="n">
        <v>0</v>
      </c>
      <c r="AS14" s="34"/>
      <c r="AT14" s="124" t="n">
        <v>0</v>
      </c>
      <c r="AU14" s="106" t="n">
        <v>0</v>
      </c>
      <c r="AV14" s="125" t="n">
        <v>0</v>
      </c>
      <c r="AW14" s="125" t="n">
        <v>0</v>
      </c>
      <c r="AX14" s="106" t="n">
        <v>0</v>
      </c>
      <c r="AY14" s="125" t="n">
        <v>0</v>
      </c>
      <c r="AZ14" s="106" t="n">
        <v>5</v>
      </c>
      <c r="BB14" s="106" t="n">
        <v>0</v>
      </c>
      <c r="BC14" s="106" t="n">
        <v>0</v>
      </c>
      <c r="BD14" s="106" t="n">
        <v>0</v>
      </c>
      <c r="BE14" s="126" t="n">
        <v>0</v>
      </c>
      <c r="BF14" s="127" t="str">
        <f aca="false">AQ14</f>
        <v>no data</v>
      </c>
      <c r="BG14" s="128" t="n">
        <v>0</v>
      </c>
      <c r="BH14" s="129" t="n">
        <v>0</v>
      </c>
      <c r="BI14" s="130" t="n">
        <v>0</v>
      </c>
      <c r="BJ14" s="128" t="n">
        <v>0</v>
      </c>
      <c r="BK14" s="126" t="n">
        <v>0</v>
      </c>
      <c r="BL14" s="126" t="n">
        <v>0</v>
      </c>
      <c r="BM14" s="126" t="n">
        <v>0</v>
      </c>
      <c r="BN14" s="126" t="n">
        <v>995.8</v>
      </c>
      <c r="BO14" s="126" t="n">
        <v>50.05</v>
      </c>
      <c r="BP14" s="131" t="n">
        <v>0</v>
      </c>
      <c r="BQ14" s="128" t="n">
        <v>0</v>
      </c>
      <c r="BR14" s="128" t="n">
        <v>0</v>
      </c>
      <c r="BS14" s="84"/>
      <c r="BT14" s="126" t="n">
        <v>0</v>
      </c>
      <c r="BU14" s="126" t="n">
        <v>0</v>
      </c>
      <c r="BV14" s="98"/>
      <c r="BW14" s="126" t="n">
        <v>0</v>
      </c>
      <c r="BX14" s="128" t="n">
        <v>0</v>
      </c>
      <c r="BY14" s="128" t="n">
        <v>0</v>
      </c>
      <c r="CA14" s="128" t="n">
        <v>0</v>
      </c>
      <c r="CB14" s="128" t="n">
        <v>0</v>
      </c>
      <c r="CD14" s="128" t="n">
        <v>0</v>
      </c>
      <c r="CE14" s="128" t="n">
        <v>0</v>
      </c>
      <c r="CF14" s="128" t="n">
        <v>0</v>
      </c>
      <c r="CG14" s="128" t="n">
        <v>0</v>
      </c>
    </row>
    <row r="15" customFormat="false" ht="14.3" hidden="false" customHeight="false" outlineLevel="0" collapsed="false">
      <c r="A15" s="54"/>
      <c r="B15" s="55" t="n">
        <v>43531</v>
      </c>
      <c r="C15" s="103" t="n">
        <v>67.3</v>
      </c>
      <c r="D15" s="132" t="n">
        <v>0.589</v>
      </c>
      <c r="E15" s="105" t="n">
        <v>54.5</v>
      </c>
      <c r="F15" s="106" t="n">
        <v>81</v>
      </c>
      <c r="G15" s="106" t="n">
        <v>58</v>
      </c>
      <c r="H15" s="107" t="n">
        <v>0</v>
      </c>
      <c r="I15" s="107" t="n">
        <v>0</v>
      </c>
      <c r="J15" s="107" t="n">
        <v>0</v>
      </c>
      <c r="K15" s="107" t="n">
        <v>0</v>
      </c>
      <c r="L15" s="108" t="n">
        <v>0</v>
      </c>
      <c r="M15" s="108" t="n">
        <v>0</v>
      </c>
      <c r="N15" s="108" t="n">
        <v>0</v>
      </c>
      <c r="O15" s="108" t="n">
        <v>0</v>
      </c>
      <c r="P15" s="108" t="n">
        <v>0</v>
      </c>
      <c r="Q15" s="108" t="n">
        <v>0</v>
      </c>
      <c r="R15" s="109" t="n">
        <v>3687</v>
      </c>
      <c r="S15" s="110" t="n">
        <v>0</v>
      </c>
      <c r="T15" s="110" t="n">
        <v>0</v>
      </c>
      <c r="U15" s="111" t="n">
        <v>0</v>
      </c>
      <c r="V15" s="111" t="n">
        <v>0</v>
      </c>
      <c r="W15" s="106" t="n">
        <v>44</v>
      </c>
      <c r="X15" s="106" t="n">
        <v>0</v>
      </c>
      <c r="Y15" s="106" t="n">
        <v>48</v>
      </c>
      <c r="Z15" s="106" t="n">
        <v>0</v>
      </c>
      <c r="AA15" s="106" t="n">
        <v>60</v>
      </c>
      <c r="AB15" s="106" t="n">
        <v>0</v>
      </c>
      <c r="AC15" s="112" t="n">
        <v>4</v>
      </c>
      <c r="AD15" s="113" t="n">
        <f aca="false">U15-T15</f>
        <v>0</v>
      </c>
      <c r="AE15" s="106" t="n">
        <v>0</v>
      </c>
      <c r="AF15" s="114" t="str">
        <f aca="false">IF(AE15&gt;0, V15/(AE15*24),"no data")</f>
        <v>no data</v>
      </c>
      <c r="AG15" s="115" t="n">
        <f aca="false">IF(R15&gt;0,R15/24,"no data")</f>
        <v>153.625</v>
      </c>
      <c r="AH15" s="114" t="str">
        <f aca="false">IF(U15&gt;0,(U15/R15),"no data")</f>
        <v>no data</v>
      </c>
      <c r="AI15" s="116" t="n">
        <f aca="false">(1440-((W15*X15)+(Y15*Z15)+(AA15*AB15))/(W15+Y15+AA15))/1440</f>
        <v>1</v>
      </c>
      <c r="AJ15" s="117" t="str">
        <f aca="false">IF(U15&gt;0,(1440-((X15*W15+AT15*AU15)+(Z15*Y15+AV15*AW15)+(AA15*AB15+AX15*AY15))/(W15+Y15+AA15))/1440,"no data")</f>
        <v>no data</v>
      </c>
      <c r="AK15" s="118" t="n">
        <v>0</v>
      </c>
      <c r="AL15" s="119" t="n">
        <v>0</v>
      </c>
      <c r="AM15" s="105" t="n">
        <f aca="false">AK15*AL15</f>
        <v>0</v>
      </c>
      <c r="AN15" s="118" t="n">
        <v>0</v>
      </c>
      <c r="AO15" s="120" t="n">
        <v>0</v>
      </c>
      <c r="AP15" s="121" t="n">
        <f aca="false">AN15*AO15</f>
        <v>0</v>
      </c>
      <c r="AQ15" s="122" t="str">
        <f aca="false">IF(U15&gt;0,((((AK15*AL15)+(AN15*AO15))/(U15*1000))*1000000),"no data")</f>
        <v>no data</v>
      </c>
      <c r="AR15" s="123" t="n">
        <f aca="false">S15/24</f>
        <v>0</v>
      </c>
      <c r="AS15" s="34"/>
      <c r="AT15" s="133" t="n">
        <v>0</v>
      </c>
      <c r="AU15" s="106" t="n">
        <v>0</v>
      </c>
      <c r="AV15" s="125" t="n">
        <v>0</v>
      </c>
      <c r="AW15" s="125" t="n">
        <v>0</v>
      </c>
      <c r="AX15" s="106" t="n">
        <v>0</v>
      </c>
      <c r="AY15" s="125" t="n">
        <v>0</v>
      </c>
      <c r="AZ15" s="106" t="n">
        <v>4</v>
      </c>
      <c r="BB15" s="106" t="n">
        <v>0</v>
      </c>
      <c r="BC15" s="106" t="n">
        <v>0</v>
      </c>
      <c r="BD15" s="106" t="n">
        <v>0</v>
      </c>
      <c r="BE15" s="126" t="n">
        <v>0</v>
      </c>
      <c r="BF15" s="127" t="str">
        <f aca="false">AQ15</f>
        <v>no data</v>
      </c>
      <c r="BG15" s="128" t="n">
        <v>0</v>
      </c>
      <c r="BH15" s="129" t="n">
        <v>0</v>
      </c>
      <c r="BI15" s="130" t="n">
        <v>0</v>
      </c>
      <c r="BJ15" s="128" t="n">
        <v>0</v>
      </c>
      <c r="BK15" s="126" t="n">
        <v>0</v>
      </c>
      <c r="BL15" s="126" t="n">
        <v>0</v>
      </c>
      <c r="BM15" s="126" t="n">
        <v>0</v>
      </c>
      <c r="BN15" s="126" t="n">
        <v>995.5</v>
      </c>
      <c r="BO15" s="126" t="n">
        <v>50.1</v>
      </c>
      <c r="BP15" s="131" t="n">
        <v>0</v>
      </c>
      <c r="BQ15" s="128" t="n">
        <v>0</v>
      </c>
      <c r="BR15" s="128" t="n">
        <v>0</v>
      </c>
      <c r="BS15" s="84"/>
      <c r="BT15" s="126" t="n">
        <v>0</v>
      </c>
      <c r="BU15" s="126" t="n">
        <v>0</v>
      </c>
      <c r="BV15" s="98"/>
      <c r="BW15" s="126" t="n">
        <v>0</v>
      </c>
      <c r="BX15" s="128" t="n">
        <v>0</v>
      </c>
      <c r="BY15" s="128" t="n">
        <v>0</v>
      </c>
      <c r="CA15" s="128" t="n">
        <v>0</v>
      </c>
      <c r="CB15" s="128" t="n">
        <v>0</v>
      </c>
      <c r="CD15" s="128" t="n">
        <v>0</v>
      </c>
      <c r="CE15" s="128" t="n">
        <v>0</v>
      </c>
      <c r="CF15" s="128" t="n">
        <v>0</v>
      </c>
      <c r="CG15" s="128" t="n">
        <v>0</v>
      </c>
    </row>
    <row r="16" customFormat="false" ht="14.3" hidden="false" customHeight="false" outlineLevel="0" collapsed="false">
      <c r="A16" s="54"/>
      <c r="B16" s="55" t="n">
        <v>43532</v>
      </c>
      <c r="C16" s="103" t="n">
        <v>62.5</v>
      </c>
      <c r="D16" s="132" t="n">
        <v>0.687</v>
      </c>
      <c r="E16" s="105" t="n">
        <v>55.5</v>
      </c>
      <c r="F16" s="106" t="n">
        <v>73</v>
      </c>
      <c r="G16" s="106" t="n">
        <v>58</v>
      </c>
      <c r="H16" s="107" t="n">
        <v>0</v>
      </c>
      <c r="I16" s="107" t="n">
        <v>0</v>
      </c>
      <c r="J16" s="107" t="n">
        <v>0</v>
      </c>
      <c r="K16" s="107" t="n">
        <v>0</v>
      </c>
      <c r="L16" s="108" t="n">
        <v>0</v>
      </c>
      <c r="M16" s="108" t="n">
        <v>0</v>
      </c>
      <c r="N16" s="108" t="n">
        <v>0</v>
      </c>
      <c r="O16" s="108" t="n">
        <v>0</v>
      </c>
      <c r="P16" s="108" t="n">
        <v>0</v>
      </c>
      <c r="Q16" s="108" t="n">
        <v>0</v>
      </c>
      <c r="R16" s="109" t="n">
        <v>3715</v>
      </c>
      <c r="S16" s="110" t="n">
        <v>0</v>
      </c>
      <c r="T16" s="110" t="n">
        <v>0</v>
      </c>
      <c r="U16" s="111" t="n">
        <v>0</v>
      </c>
      <c r="V16" s="111" t="n">
        <v>0</v>
      </c>
      <c r="W16" s="106" t="n">
        <v>44</v>
      </c>
      <c r="X16" s="106" t="n">
        <v>0</v>
      </c>
      <c r="Y16" s="106" t="n">
        <v>48</v>
      </c>
      <c r="Z16" s="106" t="n">
        <v>0</v>
      </c>
      <c r="AA16" s="106" t="n">
        <v>60</v>
      </c>
      <c r="AB16" s="106" t="n">
        <v>0</v>
      </c>
      <c r="AC16" s="112" t="n">
        <v>4</v>
      </c>
      <c r="AD16" s="110" t="n">
        <v>0</v>
      </c>
      <c r="AE16" s="106" t="n">
        <v>0</v>
      </c>
      <c r="AF16" s="114" t="str">
        <f aca="false">IF(AE16&gt;0, V16/(AE16*24),"no data")</f>
        <v>no data</v>
      </c>
      <c r="AG16" s="115" t="n">
        <f aca="false">IF(R16&gt;0,R16/24,"no data")</f>
        <v>154.791666666667</v>
      </c>
      <c r="AH16" s="114" t="str">
        <f aca="false">IF(U16&gt;0,(U16/R16),"no data")</f>
        <v>no data</v>
      </c>
      <c r="AI16" s="116" t="n">
        <f aca="false">(1440-((W16*X16)+(Y16*Z16)+(AA16*AB16))/(W16+Y16+AA16))/1440</f>
        <v>1</v>
      </c>
      <c r="AJ16" s="117" t="str">
        <f aca="false">IF(U16&gt;0,(1440-((X16*W16+AT16*AU16)+(Z16*Y16+AV16*AW16)+(AA16*AB16+AX16*AY16))/(W16+Y16+AA16))/1440,"no data")</f>
        <v>no data</v>
      </c>
      <c r="AK16" s="118" t="n">
        <v>0</v>
      </c>
      <c r="AL16" s="119" t="n">
        <v>0</v>
      </c>
      <c r="AM16" s="105" t="n">
        <f aca="false">AK16*AL16</f>
        <v>0</v>
      </c>
      <c r="AN16" s="118" t="n">
        <v>0</v>
      </c>
      <c r="AO16" s="120" t="n">
        <v>0</v>
      </c>
      <c r="AP16" s="121" t="n">
        <f aca="false">AN16*AO16</f>
        <v>0</v>
      </c>
      <c r="AQ16" s="122" t="str">
        <f aca="false">IF(U16&gt;0,((((AK16*AL16)+(AN16*AO16))/(U16*1000))*1000000),"no data")</f>
        <v>no data</v>
      </c>
      <c r="AR16" s="123" t="n">
        <f aca="false">S16/24</f>
        <v>0</v>
      </c>
      <c r="AS16" s="34"/>
      <c r="AT16" s="106" t="n">
        <v>0</v>
      </c>
      <c r="AU16" s="125" t="n">
        <v>0</v>
      </c>
      <c r="AV16" s="125" t="n">
        <v>0</v>
      </c>
      <c r="AW16" s="106" t="n">
        <v>0</v>
      </c>
      <c r="AX16" s="125" t="n">
        <v>0</v>
      </c>
      <c r="AY16" s="106" t="n">
        <v>0</v>
      </c>
      <c r="AZ16" s="106" t="n">
        <v>4</v>
      </c>
      <c r="BB16" s="126" t="n">
        <v>0</v>
      </c>
      <c r="BC16" s="126" t="n">
        <v>0</v>
      </c>
      <c r="BD16" s="135" t="n">
        <v>0</v>
      </c>
      <c r="BE16" s="126" t="n">
        <v>0</v>
      </c>
      <c r="BF16" s="127" t="str">
        <f aca="false">AQ16</f>
        <v>no data</v>
      </c>
      <c r="BG16" s="128" t="n">
        <v>0</v>
      </c>
      <c r="BH16" s="129" t="n">
        <v>0</v>
      </c>
      <c r="BI16" s="130" t="n">
        <v>0</v>
      </c>
      <c r="BJ16" s="128" t="n">
        <v>0</v>
      </c>
      <c r="BK16" s="126" t="n">
        <v>0</v>
      </c>
      <c r="BL16" s="126" t="n">
        <v>0</v>
      </c>
      <c r="BM16" s="126" t="n">
        <v>0</v>
      </c>
      <c r="BN16" s="126" t="n">
        <v>1000</v>
      </c>
      <c r="BO16" s="126" t="n">
        <v>50.1</v>
      </c>
      <c r="BP16" s="131" t="n">
        <v>0</v>
      </c>
      <c r="BQ16" s="128" t="n">
        <v>0</v>
      </c>
      <c r="BR16" s="128" t="n">
        <v>0</v>
      </c>
      <c r="BS16" s="84"/>
      <c r="BT16" s="126" t="n">
        <v>0</v>
      </c>
      <c r="BU16" s="126" t="n">
        <v>0</v>
      </c>
      <c r="BV16" s="98"/>
      <c r="BW16" s="126" t="n">
        <v>0</v>
      </c>
      <c r="BX16" s="128" t="n">
        <v>0</v>
      </c>
      <c r="BY16" s="128" t="n">
        <v>0</v>
      </c>
      <c r="CA16" s="128" t="n">
        <v>0</v>
      </c>
      <c r="CB16" s="128" t="n">
        <v>0</v>
      </c>
      <c r="CD16" s="128" t="n">
        <v>0</v>
      </c>
      <c r="CE16" s="128" t="n">
        <v>0</v>
      </c>
      <c r="CF16" s="128" t="n">
        <v>0</v>
      </c>
      <c r="CG16" s="128" t="n">
        <v>0</v>
      </c>
    </row>
    <row r="17" customFormat="false" ht="14.3" hidden="false" customHeight="false" outlineLevel="0" collapsed="false">
      <c r="A17" s="54"/>
      <c r="B17" s="55" t="n">
        <v>43533</v>
      </c>
      <c r="C17" s="103" t="n">
        <v>65.4</v>
      </c>
      <c r="D17" s="132" t="n">
        <v>0.605</v>
      </c>
      <c r="E17" s="105" t="n">
        <v>53.8</v>
      </c>
      <c r="F17" s="106" t="n">
        <v>84</v>
      </c>
      <c r="G17" s="106" t="n">
        <v>54</v>
      </c>
      <c r="H17" s="107" t="n">
        <v>0</v>
      </c>
      <c r="I17" s="107" t="n">
        <v>0</v>
      </c>
      <c r="J17" s="107" t="n">
        <v>0</v>
      </c>
      <c r="K17" s="107" t="n">
        <v>0</v>
      </c>
      <c r="L17" s="108" t="n">
        <v>0</v>
      </c>
      <c r="M17" s="108" t="n">
        <v>0</v>
      </c>
      <c r="N17" s="108" t="n">
        <v>0</v>
      </c>
      <c r="O17" s="108" t="n">
        <v>0</v>
      </c>
      <c r="P17" s="108" t="n">
        <v>0</v>
      </c>
      <c r="Q17" s="108" t="n">
        <v>0</v>
      </c>
      <c r="R17" s="109" t="n">
        <v>3689</v>
      </c>
      <c r="S17" s="110" t="n">
        <v>0</v>
      </c>
      <c r="T17" s="110" t="n">
        <v>0</v>
      </c>
      <c r="U17" s="111" t="n">
        <v>0</v>
      </c>
      <c r="V17" s="111" t="n">
        <v>0</v>
      </c>
      <c r="W17" s="106" t="n">
        <v>44</v>
      </c>
      <c r="X17" s="106" t="n">
        <v>0</v>
      </c>
      <c r="Y17" s="106" t="n">
        <v>48</v>
      </c>
      <c r="Z17" s="106" t="n">
        <v>0</v>
      </c>
      <c r="AA17" s="106" t="n">
        <v>60</v>
      </c>
      <c r="AB17" s="106" t="n">
        <v>0</v>
      </c>
      <c r="AC17" s="112" t="n">
        <v>4</v>
      </c>
      <c r="AD17" s="110" t="n">
        <v>0</v>
      </c>
      <c r="AE17" s="106" t="n">
        <v>0</v>
      </c>
      <c r="AF17" s="114" t="str">
        <f aca="false">IF(AE17&gt;0, V17/(AE17*24),"no data")</f>
        <v>no data</v>
      </c>
      <c r="AG17" s="115" t="n">
        <f aca="false">IF(R17&gt;0,R17/24,"no data")</f>
        <v>153.708333333333</v>
      </c>
      <c r="AH17" s="114" t="str">
        <f aca="false">IF(U17&gt;0,(U17/R17),"no data")</f>
        <v>no data</v>
      </c>
      <c r="AI17" s="116" t="n">
        <f aca="false">(1440-((W17*X17)+(Y17*Z17)+(AA17*AB17))/(W17+Y17+AA17))/1440</f>
        <v>1</v>
      </c>
      <c r="AJ17" s="117" t="str">
        <f aca="false">IF(U17&gt;0,(1440-((X17*W17+AT17*AU17)+(Z17*Y17+AV17*AW17)+(AA17*AB17+AX17*AY17))/(W17+Y17+AA17))/1440,"no data")</f>
        <v>no data</v>
      </c>
      <c r="AK17" s="118" t="n">
        <v>0</v>
      </c>
      <c r="AL17" s="119" t="n">
        <v>0</v>
      </c>
      <c r="AM17" s="105" t="n">
        <f aca="false">AK17*AL17</f>
        <v>0</v>
      </c>
      <c r="AN17" s="118" t="n">
        <v>0</v>
      </c>
      <c r="AO17" s="120" t="n">
        <v>0</v>
      </c>
      <c r="AP17" s="121" t="n">
        <f aca="false">AN17*AO17</f>
        <v>0</v>
      </c>
      <c r="AQ17" s="122" t="str">
        <f aca="false">IF(U17&gt;0,((((AK17*AL17)+(AN17*AO17))/(U17*1000))*1000000),"no data")</f>
        <v>no data</v>
      </c>
      <c r="AR17" s="123" t="n">
        <f aca="false">S17/24</f>
        <v>0</v>
      </c>
      <c r="AS17" s="34"/>
      <c r="AT17" s="106" t="n">
        <v>0</v>
      </c>
      <c r="AU17" s="125" t="n">
        <v>0</v>
      </c>
      <c r="AV17" s="125" t="n">
        <v>0</v>
      </c>
      <c r="AW17" s="106" t="n">
        <v>0</v>
      </c>
      <c r="AX17" s="125" t="n">
        <v>0</v>
      </c>
      <c r="AY17" s="106" t="n">
        <v>0</v>
      </c>
      <c r="AZ17" s="106" t="n">
        <v>4</v>
      </c>
      <c r="BB17" s="126" t="n">
        <v>0</v>
      </c>
      <c r="BC17" s="126" t="n">
        <v>0</v>
      </c>
      <c r="BD17" s="135" t="n">
        <v>0</v>
      </c>
      <c r="BE17" s="126" t="n">
        <v>0</v>
      </c>
      <c r="BF17" s="127" t="str">
        <f aca="false">AQ17</f>
        <v>no data</v>
      </c>
      <c r="BG17" s="128" t="n">
        <v>0</v>
      </c>
      <c r="BH17" s="129" t="n">
        <v>0</v>
      </c>
      <c r="BI17" s="130" t="n">
        <v>0</v>
      </c>
      <c r="BJ17" s="128" t="n">
        <v>0</v>
      </c>
      <c r="BK17" s="126" t="n">
        <v>0</v>
      </c>
      <c r="BL17" s="126" t="n">
        <v>0</v>
      </c>
      <c r="BM17" s="126" t="n">
        <v>0</v>
      </c>
      <c r="BN17" s="126" t="n">
        <v>1000</v>
      </c>
      <c r="BO17" s="126" t="n">
        <v>50.08</v>
      </c>
      <c r="BP17" s="131" t="n">
        <v>0</v>
      </c>
      <c r="BQ17" s="128" t="n">
        <v>0</v>
      </c>
      <c r="BR17" s="128" t="n">
        <v>0</v>
      </c>
      <c r="BS17" s="84"/>
      <c r="BT17" s="126" t="n">
        <v>0</v>
      </c>
      <c r="BU17" s="126" t="n">
        <v>0</v>
      </c>
      <c r="BV17" s="98"/>
      <c r="BW17" s="126" t="n">
        <v>0</v>
      </c>
      <c r="BX17" s="128" t="n">
        <v>0</v>
      </c>
      <c r="BY17" s="128" t="n">
        <v>0</v>
      </c>
      <c r="CA17" s="128" t="n">
        <v>0</v>
      </c>
      <c r="CB17" s="128" t="n">
        <v>0</v>
      </c>
      <c r="CD17" s="128" t="n">
        <v>0</v>
      </c>
      <c r="CE17" s="128" t="n">
        <v>0</v>
      </c>
      <c r="CF17" s="128" t="n">
        <v>0</v>
      </c>
      <c r="CG17" s="128" t="n">
        <v>0</v>
      </c>
    </row>
    <row r="18" customFormat="false" ht="14.3" hidden="false" customHeight="false" outlineLevel="0" collapsed="false">
      <c r="A18" s="54"/>
      <c r="B18" s="55" t="n">
        <v>43534</v>
      </c>
      <c r="C18" s="103" t="n">
        <v>67.1</v>
      </c>
      <c r="D18" s="132" t="n">
        <v>0.578</v>
      </c>
      <c r="E18" s="105" t="n">
        <v>54.7</v>
      </c>
      <c r="F18" s="106" t="n">
        <v>83</v>
      </c>
      <c r="G18" s="106" t="n">
        <v>55</v>
      </c>
      <c r="H18" s="106" t="n">
        <v>0</v>
      </c>
      <c r="I18" s="106" t="n">
        <v>0</v>
      </c>
      <c r="J18" s="106" t="n">
        <v>0</v>
      </c>
      <c r="K18" s="106" t="n">
        <v>0</v>
      </c>
      <c r="L18" s="108" t="n">
        <v>0</v>
      </c>
      <c r="M18" s="108" t="n">
        <v>0</v>
      </c>
      <c r="N18" s="108" t="n">
        <v>0</v>
      </c>
      <c r="O18" s="108" t="n">
        <v>0</v>
      </c>
      <c r="P18" s="108" t="n">
        <v>0</v>
      </c>
      <c r="Q18" s="108" t="n">
        <v>0</v>
      </c>
      <c r="R18" s="109" t="n">
        <v>3682</v>
      </c>
      <c r="S18" s="110" t="n">
        <v>0</v>
      </c>
      <c r="T18" s="110" t="n">
        <v>0</v>
      </c>
      <c r="U18" s="111" t="n">
        <v>0</v>
      </c>
      <c r="V18" s="111" t="n">
        <v>0</v>
      </c>
      <c r="W18" s="106" t="n">
        <v>44</v>
      </c>
      <c r="X18" s="106" t="n">
        <v>0</v>
      </c>
      <c r="Y18" s="106" t="n">
        <v>48</v>
      </c>
      <c r="Z18" s="106" t="n">
        <v>0</v>
      </c>
      <c r="AA18" s="106" t="n">
        <v>60</v>
      </c>
      <c r="AB18" s="106" t="n">
        <v>0</v>
      </c>
      <c r="AC18" s="112" t="n">
        <v>4</v>
      </c>
      <c r="AD18" s="113" t="n">
        <f aca="false">U18-T18</f>
        <v>0</v>
      </c>
      <c r="AE18" s="106" t="n">
        <v>0</v>
      </c>
      <c r="AF18" s="114" t="str">
        <f aca="false">IF(AE18&gt;0, V18/(AE18*24),"no data")</f>
        <v>no data</v>
      </c>
      <c r="AG18" s="115" t="n">
        <f aca="false">IF(R18&gt;0,R18/24,"no data")</f>
        <v>153.416666666667</v>
      </c>
      <c r="AH18" s="114" t="str">
        <f aca="false">IF(U18&gt;0,(U18/R18),"no data")</f>
        <v>no data</v>
      </c>
      <c r="AI18" s="116" t="n">
        <f aca="false">(1440-((W18*X18)+(Y18*Z18)+(AA18*AB18))/(W18+Y18+AA18))/1440</f>
        <v>1</v>
      </c>
      <c r="AJ18" s="117" t="str">
        <f aca="false">IF(U18&gt;0,(1440-((X18*W18+AT18*AU18)+(Z18*Y18+AV18*AW18)+(AA18*AB18+AX18*AY18))/(W18+Y18+AA18))/1440,"no data")</f>
        <v>no data</v>
      </c>
      <c r="AK18" s="118" t="n">
        <v>0</v>
      </c>
      <c r="AL18" s="119" t="n">
        <v>0</v>
      </c>
      <c r="AM18" s="105" t="n">
        <f aca="false">AK18*AL18</f>
        <v>0</v>
      </c>
      <c r="AN18" s="118" t="n">
        <v>0</v>
      </c>
      <c r="AO18" s="120" t="n">
        <v>0</v>
      </c>
      <c r="AP18" s="121" t="n">
        <f aca="false">AN18*AO18</f>
        <v>0</v>
      </c>
      <c r="AQ18" s="122" t="str">
        <f aca="false">IF(U18&gt;0,((((AK18*AL18)+(AN18*AO18))/(U18*1000))*1000000),"no data")</f>
        <v>no data</v>
      </c>
      <c r="AR18" s="123" t="n">
        <f aca="false">S18/24</f>
        <v>0</v>
      </c>
      <c r="AS18" s="34"/>
      <c r="AT18" s="106" t="n">
        <v>0</v>
      </c>
      <c r="AU18" s="106" t="n">
        <v>0</v>
      </c>
      <c r="AV18" s="106" t="n">
        <v>0</v>
      </c>
      <c r="AW18" s="106" t="n">
        <v>0</v>
      </c>
      <c r="AX18" s="106" t="n">
        <v>0</v>
      </c>
      <c r="AY18" s="106" t="n">
        <v>0</v>
      </c>
      <c r="AZ18" s="106" t="n">
        <v>4</v>
      </c>
      <c r="BB18" s="126" t="n">
        <v>0</v>
      </c>
      <c r="BC18" s="126" t="n">
        <v>0</v>
      </c>
      <c r="BD18" s="126" t="n">
        <v>0</v>
      </c>
      <c r="BE18" s="126" t="n">
        <v>0</v>
      </c>
      <c r="BF18" s="128" t="str">
        <f aca="false">AQ18</f>
        <v>no data</v>
      </c>
      <c r="BG18" s="128" t="n">
        <v>0</v>
      </c>
      <c r="BH18" s="129" t="n">
        <v>0</v>
      </c>
      <c r="BI18" s="130" t="n">
        <v>0</v>
      </c>
      <c r="BJ18" s="128" t="n">
        <v>0</v>
      </c>
      <c r="BK18" s="126" t="n">
        <v>0</v>
      </c>
      <c r="BL18" s="126" t="n">
        <v>0</v>
      </c>
      <c r="BM18" s="126" t="n">
        <v>0</v>
      </c>
      <c r="BN18" s="126" t="n">
        <v>997</v>
      </c>
      <c r="BO18" s="126" t="n">
        <v>50.06</v>
      </c>
      <c r="BP18" s="131" t="n">
        <v>0</v>
      </c>
      <c r="BQ18" s="128" t="n">
        <v>0</v>
      </c>
      <c r="BR18" s="128" t="n">
        <v>0</v>
      </c>
      <c r="BS18" s="84"/>
      <c r="BT18" s="126" t="n">
        <v>0</v>
      </c>
      <c r="BU18" s="126" t="n">
        <v>0</v>
      </c>
      <c r="BV18" s="98"/>
      <c r="BW18" s="126" t="n">
        <v>0</v>
      </c>
      <c r="BX18" s="128" t="n">
        <v>0</v>
      </c>
      <c r="BY18" s="128" t="n">
        <v>0</v>
      </c>
      <c r="CA18" s="128" t="n">
        <v>0</v>
      </c>
      <c r="CB18" s="128" t="n">
        <v>0</v>
      </c>
      <c r="CD18" s="128" t="n">
        <v>0</v>
      </c>
      <c r="CE18" s="128" t="n">
        <v>0</v>
      </c>
      <c r="CF18" s="128" t="n">
        <v>0</v>
      </c>
      <c r="CG18" s="128" t="n">
        <v>0</v>
      </c>
    </row>
    <row r="19" customFormat="false" ht="14.3" hidden="false" customHeight="false" outlineLevel="0" collapsed="false">
      <c r="A19" s="54"/>
      <c r="B19" s="55" t="n">
        <v>43535</v>
      </c>
      <c r="C19" s="103" t="n">
        <v>62.42</v>
      </c>
      <c r="D19" s="132" t="n">
        <v>0.7198</v>
      </c>
      <c r="E19" s="105" t="n">
        <v>55.77</v>
      </c>
      <c r="F19" s="106" t="n">
        <v>75</v>
      </c>
      <c r="G19" s="106" t="n">
        <v>56</v>
      </c>
      <c r="H19" s="106" t="n">
        <v>0</v>
      </c>
      <c r="I19" s="106" t="n">
        <v>0</v>
      </c>
      <c r="J19" s="106" t="n">
        <v>0</v>
      </c>
      <c r="K19" s="106" t="n">
        <v>0</v>
      </c>
      <c r="L19" s="108" t="n">
        <v>0</v>
      </c>
      <c r="M19" s="108" t="n">
        <v>0</v>
      </c>
      <c r="N19" s="108" t="n">
        <v>0</v>
      </c>
      <c r="O19" s="108" t="n">
        <v>0</v>
      </c>
      <c r="P19" s="108" t="n">
        <v>0</v>
      </c>
      <c r="Q19" s="108" t="n">
        <v>0</v>
      </c>
      <c r="R19" s="109" t="n">
        <v>3714</v>
      </c>
      <c r="S19" s="110" t="n">
        <v>0</v>
      </c>
      <c r="T19" s="110" t="n">
        <v>0</v>
      </c>
      <c r="U19" s="111" t="n">
        <v>0</v>
      </c>
      <c r="V19" s="111" t="n">
        <v>0</v>
      </c>
      <c r="W19" s="106" t="n">
        <v>44</v>
      </c>
      <c r="X19" s="106" t="n">
        <v>0</v>
      </c>
      <c r="Y19" s="106" t="n">
        <v>48</v>
      </c>
      <c r="Z19" s="106" t="n">
        <v>0</v>
      </c>
      <c r="AA19" s="106" t="n">
        <v>60</v>
      </c>
      <c r="AB19" s="106" t="n">
        <v>0</v>
      </c>
      <c r="AC19" s="112" t="n">
        <v>4</v>
      </c>
      <c r="AD19" s="113" t="n">
        <f aca="false">U19-T19</f>
        <v>0</v>
      </c>
      <c r="AE19" s="106" t="n">
        <v>0</v>
      </c>
      <c r="AF19" s="114" t="str">
        <f aca="false">IF(AE19&gt;0, V19/(AE19*24),"no data")</f>
        <v>no data</v>
      </c>
      <c r="AG19" s="115" t="n">
        <f aca="false">IF(R19&gt;0,R19/24,"no data")</f>
        <v>154.75</v>
      </c>
      <c r="AH19" s="114" t="str">
        <f aca="false">IF(U19&gt;0,(U19/R19),"no data")</f>
        <v>no data</v>
      </c>
      <c r="AI19" s="116" t="n">
        <f aca="false">(1440-((W19*X19)+(Y19*Z19)+(AA19*AB19))/(W19+Y19+AA19))/1440</f>
        <v>1</v>
      </c>
      <c r="AJ19" s="117" t="str">
        <f aca="false">IF(U19&gt;0,(1440-((X19*W19+AT19*AU19)+(Z19*Y19+AV19*AW19)+(AA19*AB19+AX19*AY19))/(W19+Y19+AA19))/1440,"no data")</f>
        <v>no data</v>
      </c>
      <c r="AK19" s="118" t="n">
        <v>0</v>
      </c>
      <c r="AL19" s="119" t="n">
        <v>0</v>
      </c>
      <c r="AM19" s="105" t="n">
        <f aca="false">AK19*AL19</f>
        <v>0</v>
      </c>
      <c r="AN19" s="118" t="n">
        <v>0</v>
      </c>
      <c r="AO19" s="120" t="n">
        <v>0</v>
      </c>
      <c r="AP19" s="121" t="n">
        <f aca="false">AN19*AO19</f>
        <v>0</v>
      </c>
      <c r="AQ19" s="122" t="str">
        <f aca="false">IF(U19&gt;0,((((AK19*AL19)+(AN19*AO19))/(U19*1000))*1000000),"no data")</f>
        <v>no data</v>
      </c>
      <c r="AR19" s="123" t="n">
        <f aca="false">S19/24</f>
        <v>0</v>
      </c>
      <c r="AS19" s="34"/>
      <c r="AT19" s="106" t="n">
        <v>0</v>
      </c>
      <c r="AU19" s="106" t="n">
        <v>0</v>
      </c>
      <c r="AV19" s="106" t="n">
        <v>0</v>
      </c>
      <c r="AW19" s="106" t="n">
        <v>0</v>
      </c>
      <c r="AX19" s="106" t="n">
        <v>0</v>
      </c>
      <c r="AY19" s="106" t="n">
        <v>0</v>
      </c>
      <c r="AZ19" s="106" t="n">
        <v>4</v>
      </c>
      <c r="BB19" s="126" t="n">
        <v>0</v>
      </c>
      <c r="BC19" s="126" t="n">
        <v>0</v>
      </c>
      <c r="BD19" s="126" t="n">
        <v>0</v>
      </c>
      <c r="BE19" s="126" t="n">
        <v>0</v>
      </c>
      <c r="BF19" s="128" t="str">
        <f aca="false">AQ19</f>
        <v>no data</v>
      </c>
      <c r="BG19" s="128" t="n">
        <v>0</v>
      </c>
      <c r="BH19" s="129" t="n">
        <v>0</v>
      </c>
      <c r="BI19" s="130" t="n">
        <v>0</v>
      </c>
      <c r="BJ19" s="128" t="n">
        <v>0</v>
      </c>
      <c r="BK19" s="126" t="n">
        <v>0</v>
      </c>
      <c r="BL19" s="126" t="n">
        <v>0</v>
      </c>
      <c r="BM19" s="126" t="n">
        <v>0</v>
      </c>
      <c r="BN19" s="126" t="n">
        <v>998</v>
      </c>
      <c r="BO19" s="126" t="n">
        <v>50.06</v>
      </c>
      <c r="BP19" s="131" t="n">
        <v>0</v>
      </c>
      <c r="BQ19" s="128" t="n">
        <v>0</v>
      </c>
      <c r="BR19" s="128" t="n">
        <v>0</v>
      </c>
      <c r="BS19" s="84"/>
      <c r="BT19" s="126" t="n">
        <v>0</v>
      </c>
      <c r="BU19" s="126" t="n">
        <v>0</v>
      </c>
      <c r="BV19" s="98"/>
      <c r="BW19" s="126" t="n">
        <v>0</v>
      </c>
      <c r="BX19" s="128" t="n">
        <v>0</v>
      </c>
      <c r="BY19" s="128" t="n">
        <v>0</v>
      </c>
      <c r="CA19" s="128" t="n">
        <v>0</v>
      </c>
      <c r="CB19" s="128" t="n">
        <v>0</v>
      </c>
      <c r="CD19" s="128" t="n">
        <v>0</v>
      </c>
      <c r="CE19" s="128" t="n">
        <v>0</v>
      </c>
      <c r="CF19" s="128" t="n">
        <v>0</v>
      </c>
      <c r="CG19" s="128" t="n">
        <v>0</v>
      </c>
    </row>
    <row r="20" customFormat="false" ht="12.75" hidden="false" customHeight="true" outlineLevel="0" collapsed="false">
      <c r="A20" s="54" t="s">
        <v>95</v>
      </c>
      <c r="B20" s="55" t="n">
        <v>43536</v>
      </c>
      <c r="C20" s="56" t="n">
        <v>63.79</v>
      </c>
      <c r="D20" s="57" t="n">
        <v>0.6681</v>
      </c>
      <c r="E20" s="58" t="n">
        <v>54.99</v>
      </c>
      <c r="F20" s="59" t="n">
        <v>79</v>
      </c>
      <c r="G20" s="59" t="n">
        <v>55</v>
      </c>
      <c r="H20" s="59" t="n">
        <v>0</v>
      </c>
      <c r="I20" s="59" t="n">
        <v>0</v>
      </c>
      <c r="J20" s="59" t="n">
        <v>0</v>
      </c>
      <c r="K20" s="59" t="n">
        <v>0</v>
      </c>
      <c r="L20" s="162" t="n">
        <v>0</v>
      </c>
      <c r="M20" s="162" t="n">
        <v>0</v>
      </c>
      <c r="N20" s="162" t="n">
        <v>0</v>
      </c>
      <c r="O20" s="162" t="n">
        <v>0</v>
      </c>
      <c r="P20" s="162" t="n">
        <v>0</v>
      </c>
      <c r="Q20" s="162" t="n">
        <v>0</v>
      </c>
      <c r="R20" s="137" t="n">
        <v>3706</v>
      </c>
      <c r="S20" s="62" t="n">
        <v>0</v>
      </c>
      <c r="T20" s="62" t="n">
        <v>0</v>
      </c>
      <c r="U20" s="63" t="n">
        <v>0</v>
      </c>
      <c r="V20" s="63" t="n">
        <v>0</v>
      </c>
      <c r="W20" s="59" t="n">
        <v>44</v>
      </c>
      <c r="X20" s="59" t="n">
        <v>0</v>
      </c>
      <c r="Y20" s="59" t="n">
        <v>48</v>
      </c>
      <c r="Z20" s="59" t="n">
        <v>0</v>
      </c>
      <c r="AA20" s="59" t="n">
        <v>60</v>
      </c>
      <c r="AB20" s="59" t="n">
        <v>0</v>
      </c>
      <c r="AC20" s="64" t="n">
        <v>4</v>
      </c>
      <c r="AD20" s="65" t="n">
        <f aca="false">U20-T20</f>
        <v>0</v>
      </c>
      <c r="AE20" s="59" t="n">
        <v>0</v>
      </c>
      <c r="AF20" s="66" t="str">
        <f aca="false">IF(AE20&gt;0, V20/(AE20*24),"no data")</f>
        <v>no data</v>
      </c>
      <c r="AG20" s="67" t="n">
        <f aca="false">IF(R20&gt;0,R20/24,"no data")</f>
        <v>154.416666666667</v>
      </c>
      <c r="AH20" s="66" t="str">
        <f aca="false">IF(U20&gt;0,(U20/R20),"no data")</f>
        <v>no data</v>
      </c>
      <c r="AI20" s="68" t="n">
        <f aca="false">(1440-((W20*X20)+(Y20*Z20)+(AA20*AB20))/(W20+Y20+AA20))/1440</f>
        <v>1</v>
      </c>
      <c r="AJ20" s="69" t="str">
        <f aca="false">IF(U20&gt;0,(1440-((X20*W20+AT20*AU20)+(Z20*Y20+AV20*AW20)+(AA20*AB20+AX20*AY20))/(W20+Y20+AA20))/1440,"no data")</f>
        <v>no data</v>
      </c>
      <c r="AK20" s="91" t="n">
        <v>0</v>
      </c>
      <c r="AL20" s="96" t="n">
        <v>0</v>
      </c>
      <c r="AM20" s="58" t="n">
        <f aca="false">AK20*AL20</f>
        <v>0</v>
      </c>
      <c r="AN20" s="91" t="n">
        <v>0</v>
      </c>
      <c r="AO20" s="93" t="n">
        <v>0</v>
      </c>
      <c r="AP20" s="73" t="n">
        <f aca="false">AN20*AO20</f>
        <v>0</v>
      </c>
      <c r="AQ20" s="94" t="str">
        <f aca="false">IF(U20&gt;0,((((AK20*AL20)+(AN20*AO20))/(U20*1000))*1000000),"no data")</f>
        <v>no data</v>
      </c>
      <c r="AR20" s="75" t="n">
        <f aca="false">S20/24</f>
        <v>0</v>
      </c>
      <c r="AS20" s="34"/>
      <c r="AT20" s="59" t="n">
        <v>0</v>
      </c>
      <c r="AU20" s="59" t="n">
        <v>0</v>
      </c>
      <c r="AV20" s="59" t="n">
        <v>0</v>
      </c>
      <c r="AW20" s="59" t="n">
        <v>0</v>
      </c>
      <c r="AX20" s="59" t="n">
        <v>0</v>
      </c>
      <c r="AY20" s="59" t="n">
        <v>0</v>
      </c>
      <c r="AZ20" s="59" t="n">
        <v>4</v>
      </c>
      <c r="BB20" s="77" t="n">
        <v>0</v>
      </c>
      <c r="BC20" s="77" t="n">
        <v>0</v>
      </c>
      <c r="BD20" s="77" t="n">
        <v>0</v>
      </c>
      <c r="BE20" s="77" t="n">
        <v>0</v>
      </c>
      <c r="BF20" s="78" t="str">
        <f aca="false">AQ20</f>
        <v>no data</v>
      </c>
      <c r="BG20" s="78" t="n">
        <v>0</v>
      </c>
      <c r="BH20" s="140" t="n">
        <v>0</v>
      </c>
      <c r="BI20" s="100" t="n">
        <v>0</v>
      </c>
      <c r="BJ20" s="78" t="n">
        <v>0</v>
      </c>
      <c r="BK20" s="77" t="n">
        <v>0</v>
      </c>
      <c r="BL20" s="77" t="n">
        <v>0</v>
      </c>
      <c r="BM20" s="77" t="n">
        <v>0</v>
      </c>
      <c r="BN20" s="77" t="n">
        <v>999</v>
      </c>
      <c r="BO20" s="77" t="n">
        <v>50.07</v>
      </c>
      <c r="BP20" s="99" t="n">
        <v>0</v>
      </c>
      <c r="BQ20" s="78" t="n">
        <v>0</v>
      </c>
      <c r="BR20" s="78" t="n">
        <v>0</v>
      </c>
      <c r="BS20" s="84"/>
      <c r="BT20" s="77" t="n">
        <v>0</v>
      </c>
      <c r="BU20" s="77" t="n">
        <v>0</v>
      </c>
      <c r="BV20" s="163"/>
      <c r="BW20" s="77" t="n">
        <v>0</v>
      </c>
      <c r="BX20" s="78" t="n">
        <v>0</v>
      </c>
      <c r="BY20" s="78" t="n">
        <v>0</v>
      </c>
      <c r="BZ20" s="164"/>
      <c r="CA20" s="78" t="n">
        <v>0</v>
      </c>
      <c r="CB20" s="78" t="n">
        <v>0</v>
      </c>
      <c r="CC20" s="164"/>
      <c r="CD20" s="78" t="n">
        <v>0</v>
      </c>
      <c r="CE20" s="78" t="n">
        <v>0</v>
      </c>
      <c r="CF20" s="78" t="n">
        <v>0</v>
      </c>
      <c r="CG20" s="78" t="n">
        <v>0</v>
      </c>
    </row>
    <row r="21" customFormat="false" ht="14.3" hidden="false" customHeight="false" outlineLevel="0" collapsed="false">
      <c r="A21" s="54"/>
      <c r="B21" s="55" t="n">
        <v>43537</v>
      </c>
      <c r="C21" s="56" t="n">
        <v>65.43</v>
      </c>
      <c r="D21" s="57" t="n">
        <v>0.6433</v>
      </c>
      <c r="E21" s="58" t="n">
        <v>55.53</v>
      </c>
      <c r="F21" s="59" t="n">
        <v>84</v>
      </c>
      <c r="G21" s="59" t="n">
        <v>55</v>
      </c>
      <c r="H21" s="59" t="n">
        <v>0</v>
      </c>
      <c r="I21" s="59" t="n">
        <v>0</v>
      </c>
      <c r="J21" s="59" t="n">
        <v>0</v>
      </c>
      <c r="K21" s="59" t="n">
        <v>0</v>
      </c>
      <c r="L21" s="162" t="n">
        <v>0</v>
      </c>
      <c r="M21" s="162" t="n">
        <v>0</v>
      </c>
      <c r="N21" s="162" t="n">
        <v>0</v>
      </c>
      <c r="O21" s="162" t="n">
        <v>0</v>
      </c>
      <c r="P21" s="162" t="n">
        <v>0</v>
      </c>
      <c r="Q21" s="162" t="n">
        <v>0</v>
      </c>
      <c r="R21" s="137" t="n">
        <v>3694</v>
      </c>
      <c r="S21" s="62" t="n">
        <v>0</v>
      </c>
      <c r="T21" s="62" t="n">
        <v>0</v>
      </c>
      <c r="U21" s="63" t="n">
        <v>0</v>
      </c>
      <c r="V21" s="63" t="n">
        <v>0</v>
      </c>
      <c r="W21" s="59" t="n">
        <v>44</v>
      </c>
      <c r="X21" s="59" t="n">
        <v>0</v>
      </c>
      <c r="Y21" s="59" t="n">
        <v>48</v>
      </c>
      <c r="Z21" s="59" t="n">
        <v>0</v>
      </c>
      <c r="AA21" s="59" t="n">
        <v>60</v>
      </c>
      <c r="AB21" s="59" t="n">
        <v>0</v>
      </c>
      <c r="AC21" s="64" t="n">
        <v>4</v>
      </c>
      <c r="AD21" s="65" t="n">
        <f aca="false">U21-T21</f>
        <v>0</v>
      </c>
      <c r="AE21" s="59" t="n">
        <v>0</v>
      </c>
      <c r="AF21" s="66" t="str">
        <f aca="false">IF(AE21&gt;0, V21/(AE21*24),"no data")</f>
        <v>no data</v>
      </c>
      <c r="AG21" s="67" t="n">
        <f aca="false">IF(R21&gt;0,R21/24,"no data")</f>
        <v>153.916666666667</v>
      </c>
      <c r="AH21" s="66" t="str">
        <f aca="false">IF(U21&gt;0,(U21/R21),"no data")</f>
        <v>no data</v>
      </c>
      <c r="AI21" s="68" t="n">
        <f aca="false">(1440-((W21*X21)+(Y21*Z21)+(AA21*AB21))/(W21+Y21+AA21))/1440</f>
        <v>1</v>
      </c>
      <c r="AJ21" s="69" t="str">
        <f aca="false">IF(U21&gt;0,(1440-((X21*W21+AT21*AU21)+(Z21*Y21+AV21*AW21)+(AA21*AB21+AX21*AY21))/(W21+Y21+AA21))/1440,"no data")</f>
        <v>no data</v>
      </c>
      <c r="AK21" s="91" t="n">
        <v>0</v>
      </c>
      <c r="AL21" s="96" t="n">
        <v>0</v>
      </c>
      <c r="AM21" s="58" t="n">
        <f aca="false">AK21*AL21</f>
        <v>0</v>
      </c>
      <c r="AN21" s="91" t="n">
        <v>0</v>
      </c>
      <c r="AO21" s="93" t="n">
        <v>0</v>
      </c>
      <c r="AP21" s="73" t="n">
        <f aca="false">AN21*AO21</f>
        <v>0</v>
      </c>
      <c r="AQ21" s="94" t="str">
        <f aca="false">IF(U21&gt;0,((((AK21*AL21)+(AN21*AO21))/(U21*1000))*1000000),"no data")</f>
        <v>no data</v>
      </c>
      <c r="AR21" s="75" t="n">
        <f aca="false">S21/24</f>
        <v>0</v>
      </c>
      <c r="AS21" s="34"/>
      <c r="AT21" s="59" t="n">
        <v>0</v>
      </c>
      <c r="AU21" s="59" t="n">
        <v>0</v>
      </c>
      <c r="AV21" s="59" t="n">
        <v>0</v>
      </c>
      <c r="AW21" s="59" t="n">
        <v>0</v>
      </c>
      <c r="AX21" s="59" t="n">
        <v>0</v>
      </c>
      <c r="AY21" s="59" t="n">
        <v>0</v>
      </c>
      <c r="AZ21" s="59" t="n">
        <v>4</v>
      </c>
      <c r="BB21" s="77" t="n">
        <v>0</v>
      </c>
      <c r="BC21" s="77" t="n">
        <v>0</v>
      </c>
      <c r="BD21" s="77" t="n">
        <v>0</v>
      </c>
      <c r="BE21" s="77" t="n">
        <v>0</v>
      </c>
      <c r="BF21" s="78" t="str">
        <f aca="false">AQ21</f>
        <v>no data</v>
      </c>
      <c r="BG21" s="78" t="n">
        <v>0</v>
      </c>
      <c r="BH21" s="140" t="n">
        <v>0</v>
      </c>
      <c r="BI21" s="100" t="n">
        <v>0</v>
      </c>
      <c r="BJ21" s="78" t="n">
        <v>0</v>
      </c>
      <c r="BK21" s="77" t="n">
        <v>0</v>
      </c>
      <c r="BL21" s="77" t="n">
        <v>0</v>
      </c>
      <c r="BM21" s="77" t="n">
        <v>0</v>
      </c>
      <c r="BN21" s="77" t="n">
        <v>998</v>
      </c>
      <c r="BO21" s="77" t="n">
        <v>50.12</v>
      </c>
      <c r="BP21" s="99" t="n">
        <v>0</v>
      </c>
      <c r="BQ21" s="78" t="n">
        <v>0</v>
      </c>
      <c r="BR21" s="78" t="n">
        <v>0</v>
      </c>
      <c r="BS21" s="84"/>
      <c r="BT21" s="77" t="n">
        <v>0</v>
      </c>
      <c r="BU21" s="77" t="n">
        <v>0</v>
      </c>
      <c r="BV21" s="163"/>
      <c r="BW21" s="77" t="n">
        <v>0</v>
      </c>
      <c r="BX21" s="78" t="n">
        <v>0</v>
      </c>
      <c r="BY21" s="78" t="n">
        <v>0</v>
      </c>
      <c r="BZ21" s="164"/>
      <c r="CA21" s="78" t="n">
        <v>0</v>
      </c>
      <c r="CB21" s="78" t="n">
        <v>0</v>
      </c>
      <c r="CC21" s="164"/>
      <c r="CD21" s="78" t="n">
        <v>0</v>
      </c>
      <c r="CE21" s="78" t="n">
        <v>0</v>
      </c>
      <c r="CF21" s="78" t="n">
        <v>0</v>
      </c>
      <c r="CG21" s="78" t="n">
        <v>0</v>
      </c>
    </row>
    <row r="22" customFormat="false" ht="14.3" hidden="false" customHeight="false" outlineLevel="0" collapsed="false">
      <c r="A22" s="54"/>
      <c r="B22" s="55" t="n">
        <v>43538</v>
      </c>
      <c r="C22" s="56" t="n">
        <v>65.4</v>
      </c>
      <c r="D22" s="57" t="n">
        <v>0.646</v>
      </c>
      <c r="E22" s="58" t="n">
        <v>55.8</v>
      </c>
      <c r="F22" s="59" t="n">
        <v>79</v>
      </c>
      <c r="G22" s="59" t="n">
        <v>57</v>
      </c>
      <c r="H22" s="59" t="n">
        <v>0</v>
      </c>
      <c r="I22" s="59" t="n">
        <v>0</v>
      </c>
      <c r="J22" s="59" t="n">
        <v>0</v>
      </c>
      <c r="K22" s="59" t="n">
        <v>0</v>
      </c>
      <c r="L22" s="61" t="n">
        <v>4</v>
      </c>
      <c r="M22" s="61" t="n">
        <v>45</v>
      </c>
      <c r="N22" s="61" t="n">
        <v>4</v>
      </c>
      <c r="O22" s="61" t="n">
        <v>45</v>
      </c>
      <c r="P22" s="61" t="n">
        <v>0</v>
      </c>
      <c r="Q22" s="61" t="n">
        <v>0</v>
      </c>
      <c r="R22" s="137" t="n">
        <v>3697</v>
      </c>
      <c r="S22" s="62" t="n">
        <v>766</v>
      </c>
      <c r="T22" s="62" t="n">
        <v>0</v>
      </c>
      <c r="U22" s="141" t="n">
        <v>0</v>
      </c>
      <c r="V22" s="63" t="n">
        <v>0</v>
      </c>
      <c r="W22" s="59" t="n">
        <v>44</v>
      </c>
      <c r="X22" s="59" t="n">
        <v>0</v>
      </c>
      <c r="Y22" s="59" t="n">
        <v>48</v>
      </c>
      <c r="Z22" s="59" t="n">
        <v>0</v>
      </c>
      <c r="AA22" s="59" t="n">
        <v>60</v>
      </c>
      <c r="AB22" s="59" t="n">
        <v>0</v>
      </c>
      <c r="AC22" s="64" t="n">
        <v>6</v>
      </c>
      <c r="AD22" s="65" t="n">
        <f aca="false">U22-T22</f>
        <v>0</v>
      </c>
      <c r="AE22" s="59" t="n">
        <v>0</v>
      </c>
      <c r="AF22" s="66" t="str">
        <f aca="false">IF(AE22&gt;0, V22/(AE22*24),"no data")</f>
        <v>no data</v>
      </c>
      <c r="AG22" s="67" t="n">
        <f aca="false">IF(R22&gt;0,R22/24,"no data")</f>
        <v>154.041666666667</v>
      </c>
      <c r="AH22" s="66" t="str">
        <f aca="false">IF(U22&gt;0,(U22/R22),"no data")</f>
        <v>no data</v>
      </c>
      <c r="AI22" s="68" t="n">
        <f aca="false">(1440-((W22*X22)+(Y22*Z22)+(AA22*AB22))/(W22+Y22+AA22))/1440</f>
        <v>1</v>
      </c>
      <c r="AJ22" s="69" t="str">
        <f aca="false">IF(U22&gt;0,(1440-((X22*W22+AT22*AU22)+(Z22*Y22+AV22*AW22)+(AA22*AB22+AX22*AY22))/(W22+Y22+AA22))/1440,"no data")</f>
        <v>no data</v>
      </c>
      <c r="AK22" s="91" t="n">
        <v>0</v>
      </c>
      <c r="AL22" s="96" t="n">
        <v>0</v>
      </c>
      <c r="AM22" s="58" t="n">
        <f aca="false">AK22*AL22</f>
        <v>0</v>
      </c>
      <c r="AN22" s="91" t="n">
        <v>0</v>
      </c>
      <c r="AO22" s="93" t="n">
        <v>0</v>
      </c>
      <c r="AP22" s="73" t="n">
        <f aca="false">AN22*AO22</f>
        <v>0</v>
      </c>
      <c r="AQ22" s="94" t="str">
        <f aca="false">IF(U22&gt;0,((((AK22*AL22)+(AN22*AO22))/(U22*1000))*1000000),"no data")</f>
        <v>no data</v>
      </c>
      <c r="AR22" s="75" t="n">
        <f aca="false">S22/24</f>
        <v>31.9166666666667</v>
      </c>
      <c r="AS22" s="34"/>
      <c r="AT22" s="59" t="n">
        <v>0</v>
      </c>
      <c r="AU22" s="76" t="n">
        <v>0</v>
      </c>
      <c r="AV22" s="76" t="n">
        <v>0</v>
      </c>
      <c r="AW22" s="59" t="n">
        <v>0</v>
      </c>
      <c r="AX22" s="76" t="n">
        <v>0</v>
      </c>
      <c r="AY22" s="59" t="n">
        <v>0</v>
      </c>
      <c r="AZ22" s="59" t="n">
        <v>6</v>
      </c>
      <c r="BB22" s="77" t="n">
        <v>0</v>
      </c>
      <c r="BC22" s="77" t="n">
        <v>0</v>
      </c>
      <c r="BD22" s="77" t="n">
        <v>0</v>
      </c>
      <c r="BE22" s="77" t="n">
        <v>0</v>
      </c>
      <c r="BF22" s="77" t="str">
        <f aca="false">AQ22</f>
        <v>no data</v>
      </c>
      <c r="BG22" s="139" t="n">
        <v>0</v>
      </c>
      <c r="BH22" s="79" t="n">
        <v>0</v>
      </c>
      <c r="BI22" s="80" t="n">
        <v>0</v>
      </c>
      <c r="BJ22" s="81" t="n">
        <v>0</v>
      </c>
      <c r="BK22" s="82" t="n">
        <v>0</v>
      </c>
      <c r="BL22" s="82" t="n">
        <v>0</v>
      </c>
      <c r="BM22" s="82" t="n">
        <v>0</v>
      </c>
      <c r="BN22" s="142" t="n">
        <v>999</v>
      </c>
      <c r="BO22" s="81" t="n">
        <v>50.09</v>
      </c>
      <c r="BP22" s="83" t="n">
        <v>0</v>
      </c>
      <c r="BQ22" s="78" t="n">
        <v>0</v>
      </c>
      <c r="BR22" s="78" t="n">
        <v>0</v>
      </c>
      <c r="BS22" s="84"/>
      <c r="BT22" s="77" t="n">
        <v>0</v>
      </c>
      <c r="BU22" s="77" t="n">
        <v>0</v>
      </c>
      <c r="BV22" s="98"/>
      <c r="BW22" s="77" t="n">
        <v>0</v>
      </c>
      <c r="BX22" s="78" t="n">
        <v>0</v>
      </c>
      <c r="BY22" s="78" t="n">
        <v>0</v>
      </c>
      <c r="CA22" s="78" t="n">
        <v>0</v>
      </c>
      <c r="CB22" s="78" t="n">
        <v>0</v>
      </c>
      <c r="CD22" s="78" t="n">
        <v>0</v>
      </c>
      <c r="CE22" s="78" t="n">
        <v>0</v>
      </c>
      <c r="CF22" s="78" t="n">
        <v>0</v>
      </c>
      <c r="CG22" s="78" t="n">
        <v>0</v>
      </c>
    </row>
    <row r="23" customFormat="false" ht="14.3" hidden="false" customHeight="false" outlineLevel="0" collapsed="false">
      <c r="A23" s="54"/>
      <c r="B23" s="55" t="n">
        <v>43539</v>
      </c>
      <c r="C23" s="56" t="n">
        <v>67</v>
      </c>
      <c r="D23" s="57" t="n">
        <v>0.596</v>
      </c>
      <c r="E23" s="58" t="n">
        <v>55.2</v>
      </c>
      <c r="F23" s="59" t="n">
        <v>81</v>
      </c>
      <c r="G23" s="59" t="n">
        <v>56</v>
      </c>
      <c r="H23" s="59" t="n">
        <v>0</v>
      </c>
      <c r="I23" s="59" t="n">
        <v>0</v>
      </c>
      <c r="J23" s="59" t="n">
        <v>0</v>
      </c>
      <c r="K23" s="59" t="n">
        <v>0</v>
      </c>
      <c r="L23" s="61" t="n">
        <v>24</v>
      </c>
      <c r="M23" s="61" t="n">
        <v>0</v>
      </c>
      <c r="N23" s="61" t="n">
        <v>24</v>
      </c>
      <c r="O23" s="61" t="n">
        <v>0</v>
      </c>
      <c r="P23" s="61" t="n">
        <v>0</v>
      </c>
      <c r="Q23" s="61" t="n">
        <v>0</v>
      </c>
      <c r="R23" s="143" t="n">
        <v>3688</v>
      </c>
      <c r="S23" s="62" t="n">
        <v>3676</v>
      </c>
      <c r="T23" s="62" t="n">
        <v>0</v>
      </c>
      <c r="U23" s="138" t="n">
        <v>0</v>
      </c>
      <c r="V23" s="63" t="n">
        <v>0</v>
      </c>
      <c r="W23" s="59" t="n">
        <v>44</v>
      </c>
      <c r="X23" s="59" t="n">
        <v>0</v>
      </c>
      <c r="Y23" s="59" t="n">
        <v>48</v>
      </c>
      <c r="Z23" s="59" t="n">
        <v>0</v>
      </c>
      <c r="AA23" s="59" t="n">
        <v>60</v>
      </c>
      <c r="AB23" s="59" t="n">
        <v>0</v>
      </c>
      <c r="AC23" s="64" t="n">
        <v>10</v>
      </c>
      <c r="AD23" s="65" t="n">
        <f aca="false">U23-T23</f>
        <v>0</v>
      </c>
      <c r="AE23" s="59" t="n">
        <v>0</v>
      </c>
      <c r="AF23" s="66" t="str">
        <f aca="false">IF(AE23&gt;0, V23/(AE23*24),"no data")</f>
        <v>no data</v>
      </c>
      <c r="AG23" s="67" t="n">
        <f aca="false">IF(R23&gt;0,R23/24,"no data")</f>
        <v>153.666666666667</v>
      </c>
      <c r="AH23" s="66" t="str">
        <f aca="false">IF(U23&gt;0,(U23/R23),"no data")</f>
        <v>no data</v>
      </c>
      <c r="AI23" s="68" t="n">
        <f aca="false">(1440-((W23*X23)+(Y23*Z23)+(AA23*AB23))/(W23+Y23+AA23))/1440</f>
        <v>1</v>
      </c>
      <c r="AJ23" s="69" t="str">
        <f aca="false">IF(U23&gt;0,(1440-((X23*W23+AT23*AU23)+(Z23*Y23+AV23*AW23)+(AA23*AB23+AX23*AY23))/(W23+Y23+AA23))/1440,"no data")</f>
        <v>no data</v>
      </c>
      <c r="AK23" s="91" t="n">
        <v>0</v>
      </c>
      <c r="AL23" s="96" t="n">
        <v>0</v>
      </c>
      <c r="AM23" s="58" t="n">
        <f aca="false">AK23*AL23</f>
        <v>0</v>
      </c>
      <c r="AN23" s="91" t="n">
        <v>0.283</v>
      </c>
      <c r="AO23" s="93" t="n">
        <v>1000</v>
      </c>
      <c r="AP23" s="73" t="n">
        <f aca="false">AN23*AO23</f>
        <v>283</v>
      </c>
      <c r="AQ23" s="94" t="str">
        <f aca="false">IF(U23&gt;0,((((AK23*AL23)+(AN23*AO23))/(U23*1000))*1000000),"no data")</f>
        <v>no data</v>
      </c>
      <c r="AR23" s="75" t="n">
        <f aca="false">S23/24</f>
        <v>153.166666666667</v>
      </c>
      <c r="AS23" s="34"/>
      <c r="AT23" s="59" t="n">
        <v>0</v>
      </c>
      <c r="AU23" s="76" t="n">
        <v>0</v>
      </c>
      <c r="AV23" s="76" t="n">
        <v>0</v>
      </c>
      <c r="AW23" s="59" t="n">
        <v>0</v>
      </c>
      <c r="AX23" s="76" t="n">
        <v>0</v>
      </c>
      <c r="AY23" s="59" t="n">
        <v>0</v>
      </c>
      <c r="AZ23" s="59" t="n">
        <v>10</v>
      </c>
      <c r="BB23" s="77" t="n">
        <v>0</v>
      </c>
      <c r="BC23" s="77" t="n">
        <v>0</v>
      </c>
      <c r="BD23" s="77" t="n">
        <v>0</v>
      </c>
      <c r="BE23" s="77" t="n">
        <v>0</v>
      </c>
      <c r="BF23" s="77" t="str">
        <f aca="false">AQ23</f>
        <v>no data</v>
      </c>
      <c r="BG23" s="139" t="n">
        <v>0</v>
      </c>
      <c r="BH23" s="79" t="n">
        <v>0</v>
      </c>
      <c r="BI23" s="80" t="n">
        <v>0</v>
      </c>
      <c r="BJ23" s="81" t="n">
        <v>0</v>
      </c>
      <c r="BK23" s="82" t="n">
        <v>0</v>
      </c>
      <c r="BL23" s="82" t="n">
        <v>0.6</v>
      </c>
      <c r="BM23" s="82" t="n">
        <v>0</v>
      </c>
      <c r="BN23" s="142" t="n">
        <v>1003.6</v>
      </c>
      <c r="BO23" s="81" t="n">
        <v>50.08</v>
      </c>
      <c r="BP23" s="83" t="n">
        <v>0</v>
      </c>
      <c r="BQ23" s="78" t="n">
        <v>0</v>
      </c>
      <c r="BR23" s="78" t="n">
        <v>0</v>
      </c>
      <c r="BS23" s="84"/>
      <c r="BT23" s="77" t="n">
        <v>0</v>
      </c>
      <c r="BU23" s="77" t="n">
        <v>0</v>
      </c>
      <c r="BV23" s="98"/>
      <c r="BW23" s="77" t="n">
        <v>0</v>
      </c>
      <c r="BX23" s="78" t="n">
        <v>0</v>
      </c>
      <c r="BY23" s="78" t="n">
        <v>0</v>
      </c>
      <c r="CA23" s="78" t="n">
        <v>0</v>
      </c>
      <c r="CB23" s="78" t="n">
        <v>6</v>
      </c>
      <c r="CD23" s="78" t="n">
        <v>0</v>
      </c>
      <c r="CE23" s="78" t="n">
        <v>0</v>
      </c>
      <c r="CF23" s="78" t="n">
        <v>0</v>
      </c>
      <c r="CG23" s="78" t="n">
        <v>0</v>
      </c>
    </row>
    <row r="24" customFormat="false" ht="14.3" hidden="false" customHeight="false" outlineLevel="0" collapsed="false">
      <c r="A24" s="54"/>
      <c r="B24" s="55" t="n">
        <v>43540</v>
      </c>
      <c r="C24" s="56" t="n">
        <v>68</v>
      </c>
      <c r="D24" s="57" t="n">
        <v>0.59</v>
      </c>
      <c r="E24" s="58" t="n">
        <v>56</v>
      </c>
      <c r="F24" s="60" t="n">
        <v>80</v>
      </c>
      <c r="G24" s="60" t="n">
        <v>58</v>
      </c>
      <c r="H24" s="60" t="n">
        <v>0</v>
      </c>
      <c r="I24" s="60" t="n">
        <v>0</v>
      </c>
      <c r="J24" s="60" t="n">
        <v>0</v>
      </c>
      <c r="K24" s="60" t="n">
        <v>0</v>
      </c>
      <c r="L24" s="60" t="n">
        <v>24</v>
      </c>
      <c r="M24" s="60" t="n">
        <v>0</v>
      </c>
      <c r="N24" s="60" t="n">
        <v>24</v>
      </c>
      <c r="O24" s="60" t="n">
        <v>0</v>
      </c>
      <c r="P24" s="60" t="n">
        <v>0</v>
      </c>
      <c r="Q24" s="60" t="n">
        <v>0</v>
      </c>
      <c r="R24" s="143" t="n">
        <v>3685</v>
      </c>
      <c r="S24" s="62" t="n">
        <v>3676</v>
      </c>
      <c r="T24" s="65" t="n">
        <v>0</v>
      </c>
      <c r="U24" s="144" t="n">
        <v>0</v>
      </c>
      <c r="V24" s="144" t="n">
        <v>0</v>
      </c>
      <c r="W24" s="60" t="n">
        <v>44</v>
      </c>
      <c r="X24" s="60" t="n">
        <v>0</v>
      </c>
      <c r="Y24" s="60" t="n">
        <v>48</v>
      </c>
      <c r="Z24" s="60" t="n">
        <v>0</v>
      </c>
      <c r="AA24" s="60" t="n">
        <v>60</v>
      </c>
      <c r="AB24" s="60" t="n">
        <v>0</v>
      </c>
      <c r="AC24" s="64" t="n">
        <v>6</v>
      </c>
      <c r="AD24" s="65" t="n">
        <f aca="false">U24-T24</f>
        <v>0</v>
      </c>
      <c r="AE24" s="60" t="n">
        <v>0</v>
      </c>
      <c r="AF24" s="66" t="str">
        <f aca="false">IF(AE24&gt;0, V24/(AE24*24),"no data")</f>
        <v>no data</v>
      </c>
      <c r="AG24" s="67" t="n">
        <f aca="false">IF(R24&gt;0,R24/24,"no data")</f>
        <v>153.541666666667</v>
      </c>
      <c r="AH24" s="66" t="str">
        <f aca="false">IF(U24&gt;0,(U24/R24),"no data")</f>
        <v>no data</v>
      </c>
      <c r="AI24" s="68" t="n">
        <f aca="false">(1440-((W24*X24)+(Y24*Z24)+(AA24*AB24))/(W24+Y24+AA24))/1440</f>
        <v>1</v>
      </c>
      <c r="AJ24" s="69" t="str">
        <f aca="false">IF(U24&gt;0,(1440-((X24*W24+AT24*AU24)+(Z24*Y24+AV24*AW24)+(AA24*AB24+AX24*AY24))/(W24+Y24+AA24))/1440,"no data")</f>
        <v>no data</v>
      </c>
      <c r="AK24" s="91" t="n">
        <v>0</v>
      </c>
      <c r="AL24" s="96" t="n">
        <v>0</v>
      </c>
      <c r="AM24" s="58" t="n">
        <f aca="false">AK24*AL24</f>
        <v>0</v>
      </c>
      <c r="AN24" s="91" t="n">
        <v>0.25</v>
      </c>
      <c r="AO24" s="93" t="n">
        <v>990</v>
      </c>
      <c r="AP24" s="73" t="n">
        <f aca="false">AN24*AO24</f>
        <v>247.5</v>
      </c>
      <c r="AQ24" s="94" t="str">
        <f aca="false">IF(U24&gt;0,((((AK24*AL24)+(AN24*AO24))/(U24*1000))*1000000),"no data")</f>
        <v>no data</v>
      </c>
      <c r="AR24" s="75" t="n">
        <f aca="false">S24/24</f>
        <v>153.166666666667</v>
      </c>
      <c r="AS24" s="34"/>
      <c r="AT24" s="60" t="n">
        <v>0</v>
      </c>
      <c r="AU24" s="60" t="n">
        <v>0</v>
      </c>
      <c r="AV24" s="60" t="n">
        <v>0</v>
      </c>
      <c r="AW24" s="60" t="n">
        <v>0</v>
      </c>
      <c r="AX24" s="60" t="n">
        <v>0</v>
      </c>
      <c r="AY24" s="60" t="n">
        <v>0</v>
      </c>
      <c r="AZ24" s="60" t="n">
        <v>6</v>
      </c>
      <c r="BB24" s="77" t="n">
        <v>0</v>
      </c>
      <c r="BC24" s="77" t="n">
        <v>0</v>
      </c>
      <c r="BD24" s="77" t="n">
        <v>0</v>
      </c>
      <c r="BE24" s="77" t="n">
        <v>0</v>
      </c>
      <c r="BF24" s="77" t="str">
        <f aca="false">AQ24</f>
        <v>no data</v>
      </c>
      <c r="BG24" s="139" t="n">
        <v>0</v>
      </c>
      <c r="BH24" s="145" t="n">
        <v>0</v>
      </c>
      <c r="BI24" s="145" t="n">
        <v>0</v>
      </c>
      <c r="BJ24" s="146" t="n">
        <v>0</v>
      </c>
      <c r="BK24" s="146" t="n">
        <v>0.5</v>
      </c>
      <c r="BL24" s="146" t="n">
        <v>0</v>
      </c>
      <c r="BM24" s="146" t="n">
        <v>0</v>
      </c>
      <c r="BN24" s="147" t="n">
        <v>1001</v>
      </c>
      <c r="BO24" s="147" t="n">
        <v>50.09</v>
      </c>
      <c r="BP24" s="148" t="n">
        <v>0</v>
      </c>
      <c r="BQ24" s="78" t="n">
        <v>0</v>
      </c>
      <c r="BR24" s="78" t="n">
        <v>0</v>
      </c>
      <c r="BS24" s="84"/>
      <c r="BT24" s="97" t="n">
        <v>0</v>
      </c>
      <c r="BU24" s="97" t="n">
        <v>0</v>
      </c>
      <c r="BV24" s="98"/>
      <c r="BW24" s="77" t="n">
        <v>0</v>
      </c>
      <c r="BX24" s="147" t="n">
        <v>0</v>
      </c>
      <c r="BY24" s="147" t="n">
        <v>0</v>
      </c>
      <c r="CA24" s="147" t="n">
        <v>0</v>
      </c>
      <c r="CB24" s="147" t="n">
        <v>0</v>
      </c>
      <c r="CD24" s="147" t="n">
        <v>0</v>
      </c>
      <c r="CE24" s="147" t="n">
        <v>0</v>
      </c>
      <c r="CF24" s="147" t="n">
        <v>0</v>
      </c>
      <c r="CG24" s="147" t="n">
        <v>0</v>
      </c>
    </row>
    <row r="25" customFormat="false" ht="14.3" hidden="false" customHeight="false" outlineLevel="0" collapsed="false">
      <c r="A25" s="54"/>
      <c r="B25" s="55" t="n">
        <v>43541</v>
      </c>
      <c r="C25" s="56" t="n">
        <v>71.1</v>
      </c>
      <c r="D25" s="57" t="n">
        <v>0.571</v>
      </c>
      <c r="E25" s="58" t="n">
        <v>57.3</v>
      </c>
      <c r="F25" s="149" t="n">
        <v>83</v>
      </c>
      <c r="G25" s="149" t="n">
        <v>59</v>
      </c>
      <c r="H25" s="60" t="n">
        <v>0</v>
      </c>
      <c r="I25" s="60" t="n">
        <v>0</v>
      </c>
      <c r="J25" s="60" t="n">
        <v>0</v>
      </c>
      <c r="K25" s="60" t="n">
        <v>0</v>
      </c>
      <c r="L25" s="60" t="n">
        <v>24</v>
      </c>
      <c r="M25" s="60" t="n">
        <v>0</v>
      </c>
      <c r="N25" s="60" t="n">
        <v>24</v>
      </c>
      <c r="O25" s="60" t="n">
        <v>0</v>
      </c>
      <c r="P25" s="60" t="n">
        <v>0</v>
      </c>
      <c r="Q25" s="60" t="n">
        <v>0</v>
      </c>
      <c r="R25" s="143" t="n">
        <v>3667</v>
      </c>
      <c r="S25" s="62" t="n">
        <v>3658</v>
      </c>
      <c r="T25" s="65" t="n">
        <v>0</v>
      </c>
      <c r="U25" s="144" t="n">
        <v>0</v>
      </c>
      <c r="V25" s="144" t="n">
        <v>0</v>
      </c>
      <c r="W25" s="60" t="n">
        <v>44</v>
      </c>
      <c r="X25" s="60" t="n">
        <v>0</v>
      </c>
      <c r="Y25" s="60" t="n">
        <v>48</v>
      </c>
      <c r="Z25" s="60" t="n">
        <v>0</v>
      </c>
      <c r="AA25" s="60" t="n">
        <v>60</v>
      </c>
      <c r="AB25" s="60" t="n">
        <v>0</v>
      </c>
      <c r="AC25" s="64" t="n">
        <v>6</v>
      </c>
      <c r="AD25" s="65" t="n">
        <f aca="false">U25-T25</f>
        <v>0</v>
      </c>
      <c r="AE25" s="60" t="n">
        <v>0</v>
      </c>
      <c r="AF25" s="66" t="str">
        <f aca="false">IF(AE25&gt;0, V25/(AE25*24),"no data")</f>
        <v>no data</v>
      </c>
      <c r="AG25" s="67" t="n">
        <f aca="false">IF(R25&gt;0,R25/24,"no data")</f>
        <v>152.791666666667</v>
      </c>
      <c r="AH25" s="66" t="str">
        <f aca="false">IF(U25&gt;0,(U25/R25),"no data")</f>
        <v>no data</v>
      </c>
      <c r="AI25" s="68" t="n">
        <f aca="false">(1440-((W25*X25)+(Y25*Z25)+(AA25*AB25))/(W25+Y25+AA25))/1440</f>
        <v>1</v>
      </c>
      <c r="AJ25" s="69" t="str">
        <f aca="false">IF(U25&gt;0,(1440-((X25*W25+AT25*AU25)+(Z25*Y25+AV25*AW25)+(AA25*AB25+AX25*AY25))/(W25+Y25+AA25))/1440,"no data")</f>
        <v>no data</v>
      </c>
      <c r="AK25" s="91" t="n">
        <v>0</v>
      </c>
      <c r="AL25" s="96" t="n">
        <v>0</v>
      </c>
      <c r="AM25" s="58" t="n">
        <f aca="false">AK25*AL25</f>
        <v>0</v>
      </c>
      <c r="AN25" s="91" t="n">
        <v>0</v>
      </c>
      <c r="AO25" s="93" t="n">
        <v>0</v>
      </c>
      <c r="AP25" s="73" t="n">
        <f aca="false">AN25*AO25</f>
        <v>0</v>
      </c>
      <c r="AQ25" s="94" t="str">
        <f aca="false">IF(U25&gt;0,((((AK25*AL25)+(AN25*AO25))/(U25*1000))*1000000),"no data")</f>
        <v>no data</v>
      </c>
      <c r="AR25" s="75" t="n">
        <f aca="false">S25/24</f>
        <v>152.416666666667</v>
      </c>
      <c r="AS25" s="34"/>
      <c r="AT25" s="60" t="n">
        <v>0</v>
      </c>
      <c r="AU25" s="60" t="n">
        <v>0</v>
      </c>
      <c r="AV25" s="60" t="n">
        <v>0</v>
      </c>
      <c r="AW25" s="60" t="n">
        <v>0</v>
      </c>
      <c r="AX25" s="60" t="n">
        <v>0</v>
      </c>
      <c r="AY25" s="60" t="n">
        <v>0</v>
      </c>
      <c r="AZ25" s="60" t="n">
        <v>6</v>
      </c>
      <c r="BB25" s="77" t="n">
        <v>0</v>
      </c>
      <c r="BC25" s="77" t="n">
        <v>0</v>
      </c>
      <c r="BD25" s="77" t="n">
        <v>0</v>
      </c>
      <c r="BE25" s="77" t="n">
        <v>0</v>
      </c>
      <c r="BF25" s="77" t="str">
        <f aca="false">AQ25</f>
        <v>no data</v>
      </c>
      <c r="BG25" s="139" t="n">
        <v>0</v>
      </c>
      <c r="BH25" s="145" t="n">
        <v>0</v>
      </c>
      <c r="BI25" s="80" t="n">
        <v>0</v>
      </c>
      <c r="BJ25" s="146" t="n">
        <v>0</v>
      </c>
      <c r="BK25" s="146" t="n">
        <v>0</v>
      </c>
      <c r="BL25" s="146" t="n">
        <v>0</v>
      </c>
      <c r="BM25" s="146" t="n">
        <v>0</v>
      </c>
      <c r="BN25" s="147" t="n">
        <v>998.5</v>
      </c>
      <c r="BO25" s="147" t="n">
        <v>50.1</v>
      </c>
      <c r="BP25" s="148" t="n">
        <v>0</v>
      </c>
      <c r="BQ25" s="78" t="n">
        <v>0</v>
      </c>
      <c r="BR25" s="78" t="n">
        <v>0</v>
      </c>
      <c r="BS25" s="84"/>
      <c r="BT25" s="97" t="n">
        <v>0</v>
      </c>
      <c r="BU25" s="97" t="n">
        <v>0</v>
      </c>
      <c r="BV25" s="98"/>
      <c r="BW25" s="77" t="n">
        <v>0</v>
      </c>
      <c r="BX25" s="147" t="n">
        <v>0</v>
      </c>
      <c r="BY25" s="147" t="n">
        <v>0</v>
      </c>
      <c r="CA25" s="147" t="n">
        <v>0</v>
      </c>
      <c r="CB25" s="147" t="n">
        <v>0</v>
      </c>
      <c r="CD25" s="147" t="n">
        <v>0</v>
      </c>
      <c r="CE25" s="147" t="n">
        <v>0</v>
      </c>
      <c r="CF25" s="147" t="n">
        <v>0</v>
      </c>
      <c r="CG25" s="147" t="n">
        <v>0</v>
      </c>
    </row>
    <row r="26" customFormat="false" ht="14.3" hidden="false" customHeight="false" outlineLevel="0" collapsed="false">
      <c r="A26" s="54"/>
      <c r="B26" s="55" t="n">
        <v>43542</v>
      </c>
      <c r="C26" s="56" t="n">
        <v>69.6</v>
      </c>
      <c r="D26" s="57" t="n">
        <v>0.642</v>
      </c>
      <c r="E26" s="58" t="n">
        <v>59</v>
      </c>
      <c r="F26" s="60" t="n">
        <v>83</v>
      </c>
      <c r="G26" s="60" t="n">
        <v>60</v>
      </c>
      <c r="H26" s="59" t="n">
        <v>0</v>
      </c>
      <c r="I26" s="59" t="n">
        <v>0</v>
      </c>
      <c r="J26" s="59" t="n">
        <v>0</v>
      </c>
      <c r="K26" s="59" t="n">
        <v>0</v>
      </c>
      <c r="L26" s="61" t="n">
        <v>24</v>
      </c>
      <c r="M26" s="61" t="n">
        <v>0</v>
      </c>
      <c r="N26" s="61" t="n">
        <v>24</v>
      </c>
      <c r="O26" s="61" t="n">
        <v>0</v>
      </c>
      <c r="P26" s="61" t="n">
        <v>0</v>
      </c>
      <c r="Q26" s="61" t="n">
        <v>0</v>
      </c>
      <c r="R26" s="143" t="n">
        <v>3680</v>
      </c>
      <c r="S26" s="62" t="n">
        <v>3658</v>
      </c>
      <c r="T26" s="150" t="n">
        <v>0</v>
      </c>
      <c r="U26" s="63" t="n">
        <v>0</v>
      </c>
      <c r="V26" s="63" t="n">
        <v>0</v>
      </c>
      <c r="W26" s="59" t="n">
        <v>44</v>
      </c>
      <c r="X26" s="60" t="n">
        <v>0</v>
      </c>
      <c r="Y26" s="60" t="n">
        <v>48</v>
      </c>
      <c r="Z26" s="60" t="n">
        <v>0</v>
      </c>
      <c r="AA26" s="60" t="n">
        <v>60</v>
      </c>
      <c r="AB26" s="60" t="n">
        <v>0</v>
      </c>
      <c r="AC26" s="64" t="n">
        <v>6</v>
      </c>
      <c r="AD26" s="65" t="n">
        <f aca="false">U26-T26</f>
        <v>0</v>
      </c>
      <c r="AE26" s="60" t="n">
        <v>0</v>
      </c>
      <c r="AF26" s="66" t="str">
        <f aca="false">IF(AE26&gt;0, V26/(AE26*24),"no data")</f>
        <v>no data</v>
      </c>
      <c r="AG26" s="67" t="n">
        <f aca="false">IF(R26&gt;0,R26/24,"no data")</f>
        <v>153.333333333333</v>
      </c>
      <c r="AH26" s="66" t="str">
        <f aca="false">IF(U26&gt;0,(U26/R26),"no data")</f>
        <v>no data</v>
      </c>
      <c r="AI26" s="68" t="n">
        <f aca="false">(1440-((W26*X26)+(Y26*Z26)+(AA26*AB26))/(W26+Y26+AA26))/1440</f>
        <v>1</v>
      </c>
      <c r="AJ26" s="69" t="str">
        <f aca="false">IF(U26&gt;0,(1440-((X26*W26+AT26*AU26)+(Z26*Y26+AV26*AW26)+(AA26*AB26+AX26*AY26))/(W26+Y26+AA26))/1440,"no data")</f>
        <v>no data</v>
      </c>
      <c r="AK26" s="91" t="n">
        <v>0</v>
      </c>
      <c r="AL26" s="96" t="n">
        <v>0</v>
      </c>
      <c r="AM26" s="58" t="n">
        <f aca="false">AK26*AL26</f>
        <v>0</v>
      </c>
      <c r="AN26" s="91" t="n">
        <v>0</v>
      </c>
      <c r="AO26" s="93" t="n">
        <v>0</v>
      </c>
      <c r="AP26" s="73" t="n">
        <f aca="false">AN26*AO26</f>
        <v>0</v>
      </c>
      <c r="AQ26" s="94" t="str">
        <f aca="false">IF(U26&gt;0,((((AK26*AL26)+(AN26*AO26))/(U26*1000))*1000000),"no data")</f>
        <v>no data</v>
      </c>
      <c r="AR26" s="75" t="n">
        <f aca="false">S26/24</f>
        <v>152.416666666667</v>
      </c>
      <c r="AS26" s="34"/>
      <c r="AT26" s="59" t="n">
        <v>0</v>
      </c>
      <c r="AU26" s="76" t="n">
        <v>0</v>
      </c>
      <c r="AV26" s="76" t="n">
        <v>0</v>
      </c>
      <c r="AW26" s="59" t="n">
        <v>0</v>
      </c>
      <c r="AX26" s="76" t="n">
        <v>0</v>
      </c>
      <c r="AY26" s="59" t="n">
        <v>0</v>
      </c>
      <c r="AZ26" s="59" t="n">
        <v>6</v>
      </c>
      <c r="BB26" s="77" t="n">
        <v>0</v>
      </c>
      <c r="BC26" s="77" t="n">
        <v>0</v>
      </c>
      <c r="BD26" s="77" t="n">
        <v>0</v>
      </c>
      <c r="BE26" s="77" t="n">
        <v>0</v>
      </c>
      <c r="BF26" s="77" t="str">
        <f aca="false">AQ26</f>
        <v>no data</v>
      </c>
      <c r="BG26" s="139" t="n">
        <v>0</v>
      </c>
      <c r="BH26" s="79" t="n">
        <v>0</v>
      </c>
      <c r="BI26" s="80" t="n">
        <v>0</v>
      </c>
      <c r="BJ26" s="81" t="n">
        <v>0</v>
      </c>
      <c r="BK26" s="82" t="n">
        <v>0</v>
      </c>
      <c r="BL26" s="82" t="n">
        <v>0</v>
      </c>
      <c r="BM26" s="82" t="n">
        <v>0</v>
      </c>
      <c r="BN26" s="82" t="n">
        <v>997.7</v>
      </c>
      <c r="BO26" s="81" t="n">
        <v>50.02</v>
      </c>
      <c r="BP26" s="83" t="n">
        <v>0</v>
      </c>
      <c r="BQ26" s="78" t="n">
        <v>0</v>
      </c>
      <c r="BR26" s="78" t="n">
        <v>0</v>
      </c>
      <c r="BS26" s="84"/>
      <c r="BT26" s="97" t="n">
        <v>0</v>
      </c>
      <c r="BU26" s="97" t="n">
        <v>0</v>
      </c>
      <c r="BV26" s="98"/>
      <c r="BW26" s="77" t="n">
        <v>0</v>
      </c>
      <c r="BX26" s="78" t="n">
        <v>0</v>
      </c>
      <c r="BY26" s="78" t="n">
        <v>0</v>
      </c>
      <c r="CA26" s="78" t="n">
        <v>0</v>
      </c>
      <c r="CB26" s="78" t="n">
        <v>0</v>
      </c>
      <c r="CD26" s="78" t="n">
        <v>0</v>
      </c>
      <c r="CE26" s="78" t="n">
        <v>0</v>
      </c>
      <c r="CF26" s="78" t="n">
        <v>0</v>
      </c>
      <c r="CG26" s="78" t="n">
        <v>0</v>
      </c>
    </row>
    <row r="27" customFormat="false" ht="12.75" hidden="false" customHeight="true" outlineLevel="0" collapsed="false">
      <c r="A27" s="54" t="s">
        <v>96</v>
      </c>
      <c r="B27" s="55" t="n">
        <v>43543</v>
      </c>
      <c r="C27" s="103" t="n">
        <v>71.3</v>
      </c>
      <c r="D27" s="132" t="n">
        <v>0.622</v>
      </c>
      <c r="E27" s="105" t="n">
        <v>59.8</v>
      </c>
      <c r="F27" s="107" t="n">
        <v>88</v>
      </c>
      <c r="G27" s="107" t="n">
        <v>61</v>
      </c>
      <c r="H27" s="107" t="n">
        <v>0</v>
      </c>
      <c r="I27" s="107" t="n">
        <v>0</v>
      </c>
      <c r="J27" s="107" t="n">
        <v>0</v>
      </c>
      <c r="K27" s="107" t="n">
        <v>0</v>
      </c>
      <c r="L27" s="151" t="n">
        <v>8</v>
      </c>
      <c r="M27" s="151" t="n">
        <v>0</v>
      </c>
      <c r="N27" s="151" t="n">
        <v>8</v>
      </c>
      <c r="O27" s="151" t="n">
        <v>0</v>
      </c>
      <c r="P27" s="151" t="n">
        <v>0</v>
      </c>
      <c r="Q27" s="151" t="n">
        <v>0</v>
      </c>
      <c r="R27" s="152" t="n">
        <v>3666</v>
      </c>
      <c r="S27" s="110" t="n">
        <v>1240</v>
      </c>
      <c r="T27" s="110" t="n">
        <v>0</v>
      </c>
      <c r="U27" s="111" t="n">
        <v>0</v>
      </c>
      <c r="V27" s="111" t="n">
        <v>0</v>
      </c>
      <c r="W27" s="107" t="n">
        <v>44</v>
      </c>
      <c r="X27" s="107" t="n">
        <v>960</v>
      </c>
      <c r="Y27" s="107" t="n">
        <v>48</v>
      </c>
      <c r="Z27" s="107" t="n">
        <v>960</v>
      </c>
      <c r="AA27" s="107" t="n">
        <v>60</v>
      </c>
      <c r="AB27" s="107" t="n">
        <v>960</v>
      </c>
      <c r="AC27" s="112" t="n">
        <v>5</v>
      </c>
      <c r="AD27" s="113" t="n">
        <f aca="false">U27-T27</f>
        <v>0</v>
      </c>
      <c r="AE27" s="107" t="n">
        <v>0</v>
      </c>
      <c r="AF27" s="114" t="str">
        <f aca="false">IF(AE27&gt;0, V27/(AE27*24),"no data")</f>
        <v>no data</v>
      </c>
      <c r="AG27" s="115" t="n">
        <f aca="false">IF(R27&gt;0,R27/24,"no data")</f>
        <v>152.75</v>
      </c>
      <c r="AH27" s="114" t="str">
        <f aca="false">IF(U27&gt;0,(U27/R27),"no data")</f>
        <v>no data</v>
      </c>
      <c r="AI27" s="116" t="n">
        <f aca="false">(1440-((W27*X27)+(Y27*Z27)+(AA27*AB27))/(W27+Y27+AA27))/1440</f>
        <v>0.333333333333333</v>
      </c>
      <c r="AJ27" s="117" t="str">
        <f aca="false">IF(U27&gt;0,(1440-((X27*W27+AT27*AU27)+(Z27*Y27+AV27*AW27)+(AA27*AB27+AX27*AY27))/(W27+Y27+AA27))/1440,"no data")</f>
        <v>no data</v>
      </c>
      <c r="AK27" s="118" t="n">
        <v>0</v>
      </c>
      <c r="AL27" s="119" t="n">
        <v>0</v>
      </c>
      <c r="AM27" s="105" t="n">
        <f aca="false">AK27*AL27</f>
        <v>0</v>
      </c>
      <c r="AN27" s="118" t="n">
        <v>0</v>
      </c>
      <c r="AO27" s="120" t="n">
        <v>0</v>
      </c>
      <c r="AP27" s="121" t="n">
        <f aca="false">AN27*AO27</f>
        <v>0</v>
      </c>
      <c r="AQ27" s="122" t="str">
        <f aca="false">IF(U27&gt;0,((((AK27*AL27)+(AN27*AO27))/(U27*1000))*1000000),"no data")</f>
        <v>no data</v>
      </c>
      <c r="AR27" s="123" t="n">
        <f aca="false">S27/24</f>
        <v>51.6666666666667</v>
      </c>
      <c r="AS27" s="34"/>
      <c r="AT27" s="106" t="n">
        <v>0</v>
      </c>
      <c r="AU27" s="125" t="n">
        <v>0</v>
      </c>
      <c r="AV27" s="125" t="n">
        <v>0</v>
      </c>
      <c r="AW27" s="106" t="n">
        <v>0</v>
      </c>
      <c r="AX27" s="125" t="n">
        <v>0</v>
      </c>
      <c r="AY27" s="106" t="n">
        <v>0</v>
      </c>
      <c r="AZ27" s="106" t="n">
        <v>5</v>
      </c>
      <c r="BB27" s="126" t="n">
        <v>0</v>
      </c>
      <c r="BC27" s="126" t="n">
        <v>0</v>
      </c>
      <c r="BD27" s="126" t="n">
        <v>0</v>
      </c>
      <c r="BE27" s="126" t="n">
        <v>0</v>
      </c>
      <c r="BF27" s="126" t="str">
        <f aca="false">AQ27</f>
        <v>no data</v>
      </c>
      <c r="BG27" s="128" t="n">
        <v>0</v>
      </c>
      <c r="BH27" s="153" t="n">
        <v>0</v>
      </c>
      <c r="BI27" s="154" t="n">
        <v>0</v>
      </c>
      <c r="BJ27" s="155" t="n">
        <v>0</v>
      </c>
      <c r="BK27" s="156" t="n">
        <v>0</v>
      </c>
      <c r="BL27" s="156" t="n">
        <v>0</v>
      </c>
      <c r="BM27" s="156" t="n">
        <v>0</v>
      </c>
      <c r="BN27" s="156" t="n">
        <v>993</v>
      </c>
      <c r="BO27" s="156" t="n">
        <v>50.05</v>
      </c>
      <c r="BP27" s="157" t="n">
        <v>0</v>
      </c>
      <c r="BQ27" s="156" t="n">
        <v>0</v>
      </c>
      <c r="BR27" s="156" t="n">
        <v>0</v>
      </c>
      <c r="BS27" s="84"/>
      <c r="BT27" s="156" t="n">
        <v>0</v>
      </c>
      <c r="BU27" s="156" t="n">
        <v>0</v>
      </c>
      <c r="BV27" s="98"/>
      <c r="BW27" s="126" t="n">
        <v>0</v>
      </c>
      <c r="BX27" s="128" t="n">
        <v>0</v>
      </c>
      <c r="BY27" s="128" t="n">
        <v>0</v>
      </c>
      <c r="CA27" s="128" t="n">
        <v>0</v>
      </c>
      <c r="CB27" s="128" t="n">
        <v>0</v>
      </c>
      <c r="CD27" s="128" t="n">
        <v>0</v>
      </c>
      <c r="CE27" s="128" t="n">
        <v>0</v>
      </c>
      <c r="CF27" s="128" t="n">
        <v>0</v>
      </c>
      <c r="CG27" s="128" t="n">
        <v>0</v>
      </c>
    </row>
    <row r="28" customFormat="false" ht="14.3" hidden="false" customHeight="false" outlineLevel="0" collapsed="false">
      <c r="A28" s="54"/>
      <c r="B28" s="55" t="n">
        <v>43544</v>
      </c>
      <c r="C28" s="103" t="n">
        <v>68.2</v>
      </c>
      <c r="D28" s="132" t="n">
        <v>0.675</v>
      </c>
      <c r="E28" s="105" t="n">
        <v>59.1</v>
      </c>
      <c r="F28" s="107" t="n">
        <v>82</v>
      </c>
      <c r="G28" s="107" t="n">
        <v>59</v>
      </c>
      <c r="H28" s="107" t="n">
        <v>0</v>
      </c>
      <c r="I28" s="107" t="n">
        <v>0</v>
      </c>
      <c r="J28" s="107" t="n">
        <v>0</v>
      </c>
      <c r="K28" s="107" t="n">
        <v>0</v>
      </c>
      <c r="L28" s="151" t="n">
        <v>0</v>
      </c>
      <c r="M28" s="151" t="n">
        <v>0</v>
      </c>
      <c r="N28" s="151" t="n">
        <v>0</v>
      </c>
      <c r="O28" s="151" t="n">
        <v>0</v>
      </c>
      <c r="P28" s="151" t="n">
        <v>0</v>
      </c>
      <c r="Q28" s="151" t="n">
        <v>0</v>
      </c>
      <c r="R28" s="152" t="n">
        <v>3692</v>
      </c>
      <c r="S28" s="110" t="n">
        <v>0</v>
      </c>
      <c r="T28" s="110" t="n">
        <v>0</v>
      </c>
      <c r="U28" s="111" t="n">
        <v>0</v>
      </c>
      <c r="V28" s="111" t="n">
        <v>0</v>
      </c>
      <c r="W28" s="107" t="n">
        <v>44</v>
      </c>
      <c r="X28" s="107" t="n">
        <v>1440</v>
      </c>
      <c r="Y28" s="107" t="n">
        <v>48</v>
      </c>
      <c r="Z28" s="107" t="n">
        <v>1440</v>
      </c>
      <c r="AA28" s="107" t="n">
        <v>60</v>
      </c>
      <c r="AB28" s="107" t="n">
        <v>1440</v>
      </c>
      <c r="AC28" s="112" t="n">
        <v>3</v>
      </c>
      <c r="AD28" s="113" t="n">
        <f aca="false">U28-T28</f>
        <v>0</v>
      </c>
      <c r="AE28" s="107" t="n">
        <v>0</v>
      </c>
      <c r="AF28" s="114" t="str">
        <f aca="false">IF(AE28&gt;0, V28/(AE28*24),"no data")</f>
        <v>no data</v>
      </c>
      <c r="AG28" s="115" t="n">
        <f aca="false">IF(R28&gt;0,R28/24,"no data")</f>
        <v>153.833333333333</v>
      </c>
      <c r="AH28" s="114" t="str">
        <f aca="false">IF(U28&gt;0,(U28/R28),"no data")</f>
        <v>no data</v>
      </c>
      <c r="AI28" s="116" t="n">
        <f aca="false">(1440-((W28*X28)+(Y28*Z28)+(AA28*AB28))/(W28+Y28+AA28))/1440</f>
        <v>0</v>
      </c>
      <c r="AJ28" s="117" t="str">
        <f aca="false">IF(U28&gt;0,(1440-((X28*W28+AT28*AU28)+(Z28*Y28+AV28*AW28)+(AA28*AB28+AX28*AY28))/(W28+Y28+AA28))/1440,"no data")</f>
        <v>no data</v>
      </c>
      <c r="AK28" s="118" t="n">
        <v>0</v>
      </c>
      <c r="AL28" s="119" t="n">
        <v>0</v>
      </c>
      <c r="AM28" s="105" t="n">
        <f aca="false">AK28*AL28</f>
        <v>0</v>
      </c>
      <c r="AN28" s="118" t="n">
        <v>0</v>
      </c>
      <c r="AO28" s="120" t="n">
        <v>0</v>
      </c>
      <c r="AP28" s="121" t="n">
        <f aca="false">AN28*AO28</f>
        <v>0</v>
      </c>
      <c r="AQ28" s="122" t="str">
        <f aca="false">IF(U28&gt;0,((((AK28*AL28)+(AN28*AO28))/(U28*1000))*1000000),"no data")</f>
        <v>no data</v>
      </c>
      <c r="AR28" s="123" t="n">
        <f aca="false">S28/24</f>
        <v>0</v>
      </c>
      <c r="AS28" s="34"/>
      <c r="AT28" s="106" t="n">
        <v>0</v>
      </c>
      <c r="AU28" s="125" t="n">
        <v>0</v>
      </c>
      <c r="AV28" s="106" t="n">
        <v>0</v>
      </c>
      <c r="AW28" s="106" t="n">
        <v>0</v>
      </c>
      <c r="AX28" s="125" t="n">
        <v>0</v>
      </c>
      <c r="AY28" s="106" t="n">
        <v>0</v>
      </c>
      <c r="AZ28" s="106" t="n">
        <v>3</v>
      </c>
      <c r="BB28" s="126" t="n">
        <v>0</v>
      </c>
      <c r="BC28" s="126" t="n">
        <v>0</v>
      </c>
      <c r="BD28" s="126" t="n">
        <v>0</v>
      </c>
      <c r="BE28" s="126" t="n">
        <v>0</v>
      </c>
      <c r="BF28" s="126" t="str">
        <f aca="false">AQ28</f>
        <v>no data</v>
      </c>
      <c r="BG28" s="128" t="n">
        <v>0</v>
      </c>
      <c r="BH28" s="153" t="n">
        <v>0</v>
      </c>
      <c r="BI28" s="154" t="n">
        <v>0</v>
      </c>
      <c r="BJ28" s="155" t="n">
        <v>0</v>
      </c>
      <c r="BK28" s="156" t="n">
        <v>0</v>
      </c>
      <c r="BL28" s="156" t="n">
        <v>0</v>
      </c>
      <c r="BM28" s="156" t="n">
        <v>0</v>
      </c>
      <c r="BN28" s="158" t="n">
        <v>995</v>
      </c>
      <c r="BO28" s="158" t="n">
        <v>50.04</v>
      </c>
      <c r="BP28" s="157" t="n">
        <v>0</v>
      </c>
      <c r="BQ28" s="156" t="n">
        <v>0</v>
      </c>
      <c r="BR28" s="156" t="n">
        <v>0</v>
      </c>
      <c r="BS28" s="84"/>
      <c r="BT28" s="156" t="n">
        <v>0</v>
      </c>
      <c r="BU28" s="156" t="n">
        <v>0</v>
      </c>
      <c r="BV28" s="98"/>
      <c r="BW28" s="126" t="n">
        <v>0</v>
      </c>
      <c r="BX28" s="128" t="n">
        <v>0</v>
      </c>
      <c r="BY28" s="128" t="n">
        <v>0</v>
      </c>
      <c r="CA28" s="128" t="n">
        <v>0</v>
      </c>
      <c r="CB28" s="128" t="n">
        <v>0</v>
      </c>
      <c r="CD28" s="128" t="n">
        <v>0</v>
      </c>
      <c r="CE28" s="128" t="n">
        <v>0</v>
      </c>
      <c r="CF28" s="128" t="n">
        <v>0</v>
      </c>
      <c r="CG28" s="128" t="n">
        <v>0</v>
      </c>
    </row>
    <row r="29" customFormat="false" ht="14.3" hidden="false" customHeight="false" outlineLevel="0" collapsed="false">
      <c r="A29" s="54"/>
      <c r="B29" s="55" t="n">
        <v>43545</v>
      </c>
      <c r="C29" s="103" t="n">
        <v>71.4</v>
      </c>
      <c r="D29" s="132" t="n">
        <v>0.583</v>
      </c>
      <c r="E29" s="105" t="n">
        <v>58.3</v>
      </c>
      <c r="F29" s="107" t="n">
        <v>91</v>
      </c>
      <c r="G29" s="107" t="n">
        <v>60</v>
      </c>
      <c r="H29" s="107" t="n">
        <v>0</v>
      </c>
      <c r="I29" s="107" t="n">
        <v>0</v>
      </c>
      <c r="J29" s="107" t="n">
        <v>0</v>
      </c>
      <c r="K29" s="107" t="n">
        <v>0</v>
      </c>
      <c r="L29" s="151" t="n">
        <v>0</v>
      </c>
      <c r="M29" s="151" t="n">
        <v>0</v>
      </c>
      <c r="N29" s="151" t="n">
        <v>0</v>
      </c>
      <c r="O29" s="151" t="n">
        <v>0</v>
      </c>
      <c r="P29" s="151" t="n">
        <v>0</v>
      </c>
      <c r="Q29" s="151" t="n">
        <v>0</v>
      </c>
      <c r="R29" s="152" t="n">
        <v>3666</v>
      </c>
      <c r="S29" s="110" t="n">
        <v>0</v>
      </c>
      <c r="T29" s="110" t="n">
        <v>0</v>
      </c>
      <c r="U29" s="111" t="n">
        <v>0</v>
      </c>
      <c r="V29" s="111" t="n">
        <v>0</v>
      </c>
      <c r="W29" s="107" t="n">
        <v>44</v>
      </c>
      <c r="X29" s="107" t="n">
        <v>1440</v>
      </c>
      <c r="Y29" s="107" t="n">
        <v>48</v>
      </c>
      <c r="Z29" s="107" t="n">
        <v>1440</v>
      </c>
      <c r="AA29" s="107" t="n">
        <v>60</v>
      </c>
      <c r="AB29" s="107" t="n">
        <v>1440</v>
      </c>
      <c r="AC29" s="112" t="n">
        <v>3</v>
      </c>
      <c r="AD29" s="113" t="n">
        <f aca="false">U29-T29</f>
        <v>0</v>
      </c>
      <c r="AE29" s="107" t="n">
        <v>0</v>
      </c>
      <c r="AF29" s="114" t="str">
        <f aca="false">IF(AE29&gt;0, V29/(AE29*24),"no data")</f>
        <v>no data</v>
      </c>
      <c r="AG29" s="115" t="n">
        <f aca="false">IF(R29&gt;0,R29/24,"no data")</f>
        <v>152.75</v>
      </c>
      <c r="AH29" s="114" t="str">
        <f aca="false">IF(U29&gt;0,(U29/R29),"no data")</f>
        <v>no data</v>
      </c>
      <c r="AI29" s="116" t="n">
        <f aca="false">(1440-((W29*X29)+(Y29*Z29)+(AA29*AB29))/(W29+Y29+AA29))/1440</f>
        <v>0</v>
      </c>
      <c r="AJ29" s="117" t="str">
        <f aca="false">IF(U29&gt;0,(1440-((X29*W29+AT29*AU29)+(Z29*Y29+AV29*AW29)+(AA29*AB29+AX29*AY29))/(W29+Y29+AA29))/1440,"no data")</f>
        <v>no data</v>
      </c>
      <c r="AK29" s="118" t="n">
        <v>0</v>
      </c>
      <c r="AL29" s="119" t="n">
        <v>0</v>
      </c>
      <c r="AM29" s="105" t="n">
        <f aca="false">AK29*AL29</f>
        <v>0</v>
      </c>
      <c r="AN29" s="118" t="n">
        <v>0</v>
      </c>
      <c r="AO29" s="120" t="n">
        <v>0</v>
      </c>
      <c r="AP29" s="121" t="n">
        <f aca="false">AN29*AO29</f>
        <v>0</v>
      </c>
      <c r="AQ29" s="122" t="str">
        <f aca="false">IF(U29&gt;0,((((AK29*AL29)+(AN29*AO29))/(U29*1000))*1000000),"no data")</f>
        <v>no data</v>
      </c>
      <c r="AR29" s="123" t="n">
        <f aca="false">S29/24</f>
        <v>0</v>
      </c>
      <c r="AS29" s="34"/>
      <c r="AT29" s="106" t="n">
        <v>0</v>
      </c>
      <c r="AU29" s="125" t="n">
        <v>0</v>
      </c>
      <c r="AV29" s="125" t="n">
        <v>0</v>
      </c>
      <c r="AW29" s="106" t="n">
        <v>0</v>
      </c>
      <c r="AX29" s="125" t="n">
        <v>0</v>
      </c>
      <c r="AY29" s="106" t="n">
        <v>0</v>
      </c>
      <c r="AZ29" s="106" t="n">
        <v>3</v>
      </c>
      <c r="BB29" s="126" t="n">
        <v>0</v>
      </c>
      <c r="BC29" s="126" t="n">
        <v>0</v>
      </c>
      <c r="BD29" s="126" t="n">
        <v>0</v>
      </c>
      <c r="BE29" s="126" t="n">
        <v>0</v>
      </c>
      <c r="BF29" s="126" t="str">
        <f aca="false">AQ29</f>
        <v>no data</v>
      </c>
      <c r="BG29" s="128" t="n">
        <v>0</v>
      </c>
      <c r="BH29" s="153" t="n">
        <v>0</v>
      </c>
      <c r="BI29" s="154" t="n">
        <v>0</v>
      </c>
      <c r="BJ29" s="155" t="n">
        <v>0</v>
      </c>
      <c r="BK29" s="156" t="n">
        <v>0</v>
      </c>
      <c r="BL29" s="156" t="n">
        <v>0</v>
      </c>
      <c r="BM29" s="156" t="n">
        <v>0</v>
      </c>
      <c r="BN29" s="158" t="n">
        <v>998</v>
      </c>
      <c r="BO29" s="155" t="n">
        <v>50</v>
      </c>
      <c r="BP29" s="157" t="n">
        <v>0</v>
      </c>
      <c r="BQ29" s="156" t="n">
        <v>0</v>
      </c>
      <c r="BR29" s="156" t="n">
        <v>0</v>
      </c>
      <c r="BS29" s="84"/>
      <c r="BT29" s="156" t="n">
        <v>0</v>
      </c>
      <c r="BU29" s="156" t="n">
        <v>0</v>
      </c>
      <c r="BV29" s="98"/>
      <c r="BW29" s="126" t="n">
        <v>0</v>
      </c>
      <c r="BX29" s="128" t="n">
        <v>0</v>
      </c>
      <c r="BY29" s="128" t="n">
        <v>0</v>
      </c>
      <c r="CA29" s="128" t="n">
        <v>0</v>
      </c>
      <c r="CB29" s="128" t="n">
        <v>0</v>
      </c>
      <c r="CD29" s="128" t="n">
        <v>0</v>
      </c>
      <c r="CE29" s="128" t="n">
        <v>0</v>
      </c>
      <c r="CF29" s="128" t="n">
        <v>0</v>
      </c>
      <c r="CG29" s="128" t="n">
        <v>0</v>
      </c>
    </row>
    <row r="30" customFormat="false" ht="14.3" hidden="false" customHeight="false" outlineLevel="0" collapsed="false">
      <c r="A30" s="54"/>
      <c r="B30" s="55" t="n">
        <v>43546</v>
      </c>
      <c r="C30" s="103" t="n">
        <v>74</v>
      </c>
      <c r="D30" s="132" t="n">
        <v>0.559</v>
      </c>
      <c r="E30" s="105" t="n">
        <v>59.4</v>
      </c>
      <c r="F30" s="107" t="n">
        <v>88</v>
      </c>
      <c r="G30" s="107" t="n">
        <v>63</v>
      </c>
      <c r="H30" s="107" t="n">
        <v>0</v>
      </c>
      <c r="I30" s="107" t="n">
        <v>0</v>
      </c>
      <c r="J30" s="107" t="n">
        <v>0</v>
      </c>
      <c r="K30" s="107" t="n">
        <v>0</v>
      </c>
      <c r="L30" s="151" t="n">
        <v>0</v>
      </c>
      <c r="M30" s="151" t="n">
        <v>0</v>
      </c>
      <c r="N30" s="151" t="n">
        <v>0</v>
      </c>
      <c r="O30" s="151" t="n">
        <v>0</v>
      </c>
      <c r="P30" s="151" t="n">
        <v>0</v>
      </c>
      <c r="Q30" s="151" t="n">
        <v>0</v>
      </c>
      <c r="R30" s="152" t="n">
        <v>3649</v>
      </c>
      <c r="S30" s="110" t="n">
        <v>0</v>
      </c>
      <c r="T30" s="110" t="n">
        <v>0</v>
      </c>
      <c r="U30" s="111" t="n">
        <v>0</v>
      </c>
      <c r="V30" s="111" t="n">
        <v>0</v>
      </c>
      <c r="W30" s="107" t="n">
        <v>44</v>
      </c>
      <c r="X30" s="107" t="n">
        <v>1440</v>
      </c>
      <c r="Y30" s="107" t="n">
        <v>48</v>
      </c>
      <c r="Z30" s="107" t="n">
        <v>1440</v>
      </c>
      <c r="AA30" s="107" t="n">
        <v>60</v>
      </c>
      <c r="AB30" s="107" t="n">
        <v>1440</v>
      </c>
      <c r="AC30" s="112" t="n">
        <v>4</v>
      </c>
      <c r="AD30" s="113" t="n">
        <f aca="false">U30-T30</f>
        <v>0</v>
      </c>
      <c r="AE30" s="107" t="n">
        <v>0</v>
      </c>
      <c r="AF30" s="114" t="str">
        <f aca="false">IF(AE30&gt;0, V30/(AE30*24),"no data")</f>
        <v>no data</v>
      </c>
      <c r="AG30" s="115" t="n">
        <f aca="false">IF(R30&gt;0,R30/24,"no data")</f>
        <v>152.041666666667</v>
      </c>
      <c r="AH30" s="114" t="str">
        <f aca="false">IF(U30&gt;0,(U30/R30),"no data")</f>
        <v>no data</v>
      </c>
      <c r="AI30" s="116" t="n">
        <f aca="false">(1440-((W30*X30)+(Y30*Z30)+(AA30*AB30))/(W30+Y30+AA30))/1440</f>
        <v>0</v>
      </c>
      <c r="AJ30" s="117" t="str">
        <f aca="false">IF(U30&gt;0,(1440-((X30*W30+AT30*AU30)+(Z30*Y30+AV30*AW30)+(AA30*AB30+AX30*AY30))/(W30+Y30+AA30))/1440,"no data")</f>
        <v>no data</v>
      </c>
      <c r="AK30" s="118" t="n">
        <v>0</v>
      </c>
      <c r="AL30" s="119" t="n">
        <v>0</v>
      </c>
      <c r="AM30" s="105" t="n">
        <f aca="false">AK30*AL30</f>
        <v>0</v>
      </c>
      <c r="AN30" s="118" t="n">
        <v>0</v>
      </c>
      <c r="AO30" s="120" t="n">
        <v>0</v>
      </c>
      <c r="AP30" s="121" t="n">
        <f aca="false">AN30*AO30</f>
        <v>0</v>
      </c>
      <c r="AQ30" s="122" t="str">
        <f aca="false">IF(U30&gt;0,((((AK30*AL30)+(AN30*AO30))/(U30*1000))*1000000),"no data")</f>
        <v>no data</v>
      </c>
      <c r="AR30" s="123" t="n">
        <f aca="false">S30/24</f>
        <v>0</v>
      </c>
      <c r="AS30" s="34"/>
      <c r="AT30" s="106" t="n">
        <v>0</v>
      </c>
      <c r="AU30" s="125" t="n">
        <v>0</v>
      </c>
      <c r="AV30" s="125" t="n">
        <v>0</v>
      </c>
      <c r="AW30" s="106" t="n">
        <v>0</v>
      </c>
      <c r="AX30" s="125" t="n">
        <v>0</v>
      </c>
      <c r="AY30" s="106" t="n">
        <v>0</v>
      </c>
      <c r="AZ30" s="106" t="n">
        <v>4</v>
      </c>
      <c r="BB30" s="126" t="n">
        <v>0</v>
      </c>
      <c r="BC30" s="126" t="n">
        <v>0</v>
      </c>
      <c r="BD30" s="126" t="n">
        <v>0</v>
      </c>
      <c r="BE30" s="126" t="n">
        <v>0</v>
      </c>
      <c r="BF30" s="126" t="str">
        <f aca="false">AQ30</f>
        <v>no data</v>
      </c>
      <c r="BG30" s="128" t="n">
        <v>0</v>
      </c>
      <c r="BH30" s="153" t="n">
        <v>0</v>
      </c>
      <c r="BI30" s="154" t="n">
        <v>0</v>
      </c>
      <c r="BJ30" s="155" t="n">
        <v>0</v>
      </c>
      <c r="BK30" s="156" t="n">
        <v>0</v>
      </c>
      <c r="BL30" s="158" t="n">
        <v>0</v>
      </c>
      <c r="BM30" s="156" t="n">
        <v>0</v>
      </c>
      <c r="BN30" s="156" t="n">
        <v>1000</v>
      </c>
      <c r="BO30" s="155" t="n">
        <v>50.09</v>
      </c>
      <c r="BP30" s="157" t="n">
        <v>0</v>
      </c>
      <c r="BQ30" s="156" t="n">
        <v>0</v>
      </c>
      <c r="BR30" s="155" t="n">
        <v>0</v>
      </c>
      <c r="BS30" s="84"/>
      <c r="BT30" s="156" t="n">
        <v>0</v>
      </c>
      <c r="BU30" s="126" t="n">
        <v>0</v>
      </c>
      <c r="BV30" s="98"/>
      <c r="BW30" s="126" t="n">
        <v>0</v>
      </c>
      <c r="BX30" s="128" t="n">
        <v>0</v>
      </c>
      <c r="BY30" s="128" t="n">
        <v>0</v>
      </c>
      <c r="CA30" s="128" t="n">
        <v>0</v>
      </c>
      <c r="CB30" s="128" t="n">
        <v>0</v>
      </c>
      <c r="CD30" s="128" t="n">
        <v>0</v>
      </c>
      <c r="CE30" s="128" t="n">
        <v>0</v>
      </c>
      <c r="CF30" s="128" t="n">
        <v>0</v>
      </c>
      <c r="CG30" s="128" t="n">
        <v>0</v>
      </c>
    </row>
    <row r="31" customFormat="false" ht="14.3" hidden="false" customHeight="false" outlineLevel="0" collapsed="false">
      <c r="A31" s="54"/>
      <c r="B31" s="55" t="n">
        <v>43547</v>
      </c>
      <c r="C31" s="103" t="n">
        <v>72.3</v>
      </c>
      <c r="D31" s="132" t="n">
        <v>0.632</v>
      </c>
      <c r="E31" s="105" t="n">
        <v>61.3</v>
      </c>
      <c r="F31" s="107" t="n">
        <v>87</v>
      </c>
      <c r="G31" s="107" t="n">
        <v>66</v>
      </c>
      <c r="H31" s="107" t="n">
        <v>0</v>
      </c>
      <c r="I31" s="107" t="n">
        <v>0</v>
      </c>
      <c r="J31" s="107" t="n">
        <v>0</v>
      </c>
      <c r="K31" s="107" t="n">
        <v>0</v>
      </c>
      <c r="L31" s="151" t="n">
        <v>0</v>
      </c>
      <c r="M31" s="151" t="n">
        <v>0</v>
      </c>
      <c r="N31" s="151" t="n">
        <v>0</v>
      </c>
      <c r="O31" s="151" t="n">
        <v>0</v>
      </c>
      <c r="P31" s="151" t="n">
        <v>0</v>
      </c>
      <c r="Q31" s="151" t="n">
        <v>0</v>
      </c>
      <c r="R31" s="152" t="n">
        <v>3673</v>
      </c>
      <c r="S31" s="110" t="n">
        <v>0</v>
      </c>
      <c r="T31" s="110" t="n">
        <v>0</v>
      </c>
      <c r="U31" s="111" t="n">
        <v>0</v>
      </c>
      <c r="V31" s="111" t="n">
        <v>0</v>
      </c>
      <c r="W31" s="107" t="n">
        <v>44</v>
      </c>
      <c r="X31" s="107" t="n">
        <v>1440</v>
      </c>
      <c r="Y31" s="107" t="n">
        <v>48</v>
      </c>
      <c r="Z31" s="107" t="n">
        <v>1440</v>
      </c>
      <c r="AA31" s="107" t="n">
        <v>60</v>
      </c>
      <c r="AB31" s="107" t="n">
        <v>1440</v>
      </c>
      <c r="AC31" s="112" t="n">
        <v>4</v>
      </c>
      <c r="AD31" s="113" t="n">
        <f aca="false">U31-T31</f>
        <v>0</v>
      </c>
      <c r="AE31" s="107" t="n">
        <v>0</v>
      </c>
      <c r="AF31" s="114" t="str">
        <f aca="false">IF(AE31&gt;0, V31/(AE31*24),"no data")</f>
        <v>no data</v>
      </c>
      <c r="AG31" s="115" t="n">
        <f aca="false">IF(R31&gt;0,R31/24,"no data")</f>
        <v>153.041666666667</v>
      </c>
      <c r="AH31" s="114" t="str">
        <f aca="false">IF(U31&gt;0,(U31/R31),"no data")</f>
        <v>no data</v>
      </c>
      <c r="AI31" s="116" t="n">
        <f aca="false">(1440-((W31*X31)+(Y31*Z31)+(AA31*AB31))/(W31+Y31+AA31))/1440</f>
        <v>0</v>
      </c>
      <c r="AJ31" s="117" t="str">
        <f aca="false">IF(U31&gt;0,(1440-((X31*W31+AT31*AU31)+(Z31*Y31+AV31*AW31)+(AA31*AB31+AX31*AY31))/(W31+Y31+AA31))/1440,"no data")</f>
        <v>no data</v>
      </c>
      <c r="AK31" s="118" t="n">
        <v>0</v>
      </c>
      <c r="AL31" s="119" t="n">
        <v>0</v>
      </c>
      <c r="AM31" s="105" t="n">
        <f aca="false">AK31*AL31</f>
        <v>0</v>
      </c>
      <c r="AN31" s="118" t="n">
        <v>0</v>
      </c>
      <c r="AO31" s="120" t="n">
        <v>0</v>
      </c>
      <c r="AP31" s="121" t="n">
        <f aca="false">AN31*AO31</f>
        <v>0</v>
      </c>
      <c r="AQ31" s="122" t="str">
        <f aca="false">IF(U31&gt;0,((((AK31*AL31)+(AN31*AO31))/(U31*1000))*1000000),"no data")</f>
        <v>no data</v>
      </c>
      <c r="AR31" s="123" t="n">
        <f aca="false">S31/24</f>
        <v>0</v>
      </c>
      <c r="AS31" s="34"/>
      <c r="AT31" s="106" t="n">
        <v>0</v>
      </c>
      <c r="AU31" s="125" t="n">
        <v>0</v>
      </c>
      <c r="AV31" s="125" t="n">
        <v>0</v>
      </c>
      <c r="AW31" s="106" t="n">
        <v>0</v>
      </c>
      <c r="AX31" s="125" t="n">
        <v>0</v>
      </c>
      <c r="AY31" s="106" t="n">
        <v>0</v>
      </c>
      <c r="AZ31" s="106" t="n">
        <v>4</v>
      </c>
      <c r="BB31" s="126" t="n">
        <v>0</v>
      </c>
      <c r="BC31" s="126" t="n">
        <v>0</v>
      </c>
      <c r="BD31" s="126" t="n">
        <v>0</v>
      </c>
      <c r="BE31" s="126" t="n">
        <v>0</v>
      </c>
      <c r="BF31" s="126" t="str">
        <f aca="false">AQ31</f>
        <v>no data</v>
      </c>
      <c r="BG31" s="128" t="n">
        <v>0</v>
      </c>
      <c r="BH31" s="153" t="n">
        <v>0</v>
      </c>
      <c r="BI31" s="154" t="n">
        <v>0</v>
      </c>
      <c r="BJ31" s="155" t="n">
        <v>0</v>
      </c>
      <c r="BK31" s="156" t="n">
        <v>0</v>
      </c>
      <c r="BL31" s="158" t="n">
        <v>0</v>
      </c>
      <c r="BM31" s="156" t="n">
        <v>0</v>
      </c>
      <c r="BN31" s="156" t="n">
        <v>999</v>
      </c>
      <c r="BO31" s="155" t="n">
        <v>50.04</v>
      </c>
      <c r="BP31" s="157" t="n">
        <v>0</v>
      </c>
      <c r="BQ31" s="156" t="n">
        <v>0</v>
      </c>
      <c r="BR31" s="155" t="n">
        <v>0</v>
      </c>
      <c r="BS31" s="84"/>
      <c r="BT31" s="156" t="n">
        <v>0</v>
      </c>
      <c r="BU31" s="126" t="n">
        <v>0</v>
      </c>
      <c r="BV31" s="98"/>
      <c r="BW31" s="126" t="n">
        <v>0</v>
      </c>
      <c r="BX31" s="128" t="n">
        <v>0</v>
      </c>
      <c r="BY31" s="128" t="n">
        <v>0</v>
      </c>
      <c r="CA31" s="128" t="n">
        <v>0</v>
      </c>
      <c r="CB31" s="128" t="n">
        <v>0</v>
      </c>
      <c r="CD31" s="128" t="n">
        <v>0</v>
      </c>
      <c r="CE31" s="128" t="n">
        <v>0</v>
      </c>
      <c r="CF31" s="128" t="n">
        <v>0</v>
      </c>
      <c r="CG31" s="128" t="n">
        <v>0</v>
      </c>
    </row>
    <row r="32" customFormat="false" ht="14.3" hidden="false" customHeight="false" outlineLevel="0" collapsed="false">
      <c r="A32" s="54"/>
      <c r="B32" s="55" t="n">
        <v>43548</v>
      </c>
      <c r="C32" s="103" t="n">
        <v>68.75</v>
      </c>
      <c r="D32" s="132" t="n">
        <v>0.7074</v>
      </c>
      <c r="E32" s="105" t="n">
        <v>61.41</v>
      </c>
      <c r="F32" s="107" t="n">
        <v>85.77</v>
      </c>
      <c r="G32" s="107" t="n">
        <v>62.8</v>
      </c>
      <c r="H32" s="107" t="n">
        <v>0</v>
      </c>
      <c r="I32" s="107" t="n">
        <v>0</v>
      </c>
      <c r="J32" s="107" t="n">
        <v>0</v>
      </c>
      <c r="K32" s="107" t="n">
        <v>0</v>
      </c>
      <c r="L32" s="151" t="n">
        <v>0</v>
      </c>
      <c r="M32" s="151" t="n">
        <v>0</v>
      </c>
      <c r="N32" s="151" t="n">
        <v>0</v>
      </c>
      <c r="O32" s="151" t="n">
        <v>0</v>
      </c>
      <c r="P32" s="151" t="n">
        <v>0</v>
      </c>
      <c r="Q32" s="151" t="n">
        <v>0</v>
      </c>
      <c r="R32" s="152" t="n">
        <v>3695</v>
      </c>
      <c r="S32" s="110" t="n">
        <v>0</v>
      </c>
      <c r="T32" s="110" t="n">
        <v>0</v>
      </c>
      <c r="U32" s="111" t="n">
        <v>0</v>
      </c>
      <c r="V32" s="111" t="n">
        <v>0</v>
      </c>
      <c r="W32" s="107" t="n">
        <v>44</v>
      </c>
      <c r="X32" s="107" t="n">
        <v>1440</v>
      </c>
      <c r="Y32" s="107" t="n">
        <v>48</v>
      </c>
      <c r="Z32" s="107" t="n">
        <v>1440</v>
      </c>
      <c r="AA32" s="107" t="n">
        <v>60</v>
      </c>
      <c r="AB32" s="107" t="n">
        <v>1440</v>
      </c>
      <c r="AC32" s="112" t="n">
        <v>4</v>
      </c>
      <c r="AD32" s="113" t="n">
        <f aca="false">U32-T32</f>
        <v>0</v>
      </c>
      <c r="AE32" s="107" t="n">
        <v>0</v>
      </c>
      <c r="AF32" s="114" t="str">
        <f aca="false">IF(AE32&gt;0, V32/(AE32*24),"no data")</f>
        <v>no data</v>
      </c>
      <c r="AG32" s="115" t="n">
        <f aca="false">IF(R32&gt;0,R32/24,"no data")</f>
        <v>153.958333333333</v>
      </c>
      <c r="AH32" s="114" t="str">
        <f aca="false">IF(U32&gt;0,(U32/R32),"no data")</f>
        <v>no data</v>
      </c>
      <c r="AI32" s="116" t="n">
        <f aca="false">(1440-((W32*X32)+(Y32*Z32)+(AA32*AB32))/(W32+Y32+AA32))/1440</f>
        <v>0</v>
      </c>
      <c r="AJ32" s="117" t="str">
        <f aca="false">IF(U32&gt;0,(1440-((X32*W32+AT32*AU32)+(Z32*Y32+AV32*AW32)+(AA32*AB32+AX32*AY32))/(W32+Y32+AA32))/1440,"no data")</f>
        <v>no data</v>
      </c>
      <c r="AK32" s="118" t="n">
        <v>0</v>
      </c>
      <c r="AL32" s="119" t="n">
        <v>0</v>
      </c>
      <c r="AM32" s="105" t="n">
        <f aca="false">AK32*AL32</f>
        <v>0</v>
      </c>
      <c r="AN32" s="118" t="n">
        <v>0</v>
      </c>
      <c r="AO32" s="120" t="n">
        <v>0</v>
      </c>
      <c r="AP32" s="121" t="n">
        <f aca="false">AN32*AO32</f>
        <v>0</v>
      </c>
      <c r="AQ32" s="122" t="str">
        <f aca="false">IF(U32&gt;0,((((AK32*AL32)+(AN32*AO32))/(U32*1000))*1000000),"no data")</f>
        <v>no data</v>
      </c>
      <c r="AR32" s="123" t="n">
        <f aca="false">S32/24</f>
        <v>0</v>
      </c>
      <c r="AS32" s="34"/>
      <c r="AT32" s="106" t="n">
        <v>0</v>
      </c>
      <c r="AU32" s="125" t="n">
        <v>0</v>
      </c>
      <c r="AV32" s="125" t="n">
        <v>0</v>
      </c>
      <c r="AW32" s="106" t="n">
        <v>0</v>
      </c>
      <c r="AX32" s="125" t="n">
        <v>0</v>
      </c>
      <c r="AY32" s="106" t="n">
        <v>0</v>
      </c>
      <c r="AZ32" s="106" t="n">
        <v>4</v>
      </c>
      <c r="BB32" s="126" t="n">
        <v>0</v>
      </c>
      <c r="BC32" s="126" t="n">
        <v>0</v>
      </c>
      <c r="BD32" s="126" t="n">
        <v>0</v>
      </c>
      <c r="BE32" s="126" t="n">
        <v>0</v>
      </c>
      <c r="BF32" s="126" t="str">
        <f aca="false">AQ32</f>
        <v>no data</v>
      </c>
      <c r="BG32" s="128" t="n">
        <v>0</v>
      </c>
      <c r="BH32" s="153" t="n">
        <v>0</v>
      </c>
      <c r="BI32" s="154" t="n">
        <v>0</v>
      </c>
      <c r="BJ32" s="155" t="n">
        <v>0</v>
      </c>
      <c r="BK32" s="156" t="n">
        <v>0</v>
      </c>
      <c r="BL32" s="158" t="n">
        <v>0</v>
      </c>
      <c r="BM32" s="156" t="n">
        <v>0</v>
      </c>
      <c r="BN32" s="156" t="n">
        <v>998.24</v>
      </c>
      <c r="BO32" s="155" t="n">
        <v>50.05</v>
      </c>
      <c r="BP32" s="157" t="n">
        <v>0</v>
      </c>
      <c r="BQ32" s="156" t="n">
        <v>0</v>
      </c>
      <c r="BR32" s="155" t="n">
        <v>0</v>
      </c>
      <c r="BS32" s="84"/>
      <c r="BT32" s="156" t="n">
        <v>0</v>
      </c>
      <c r="BU32" s="126" t="n">
        <v>0</v>
      </c>
      <c r="BV32" s="98"/>
      <c r="BW32" s="126" t="n">
        <v>0</v>
      </c>
      <c r="BX32" s="128" t="n">
        <v>0</v>
      </c>
      <c r="BY32" s="128" t="n">
        <v>0</v>
      </c>
      <c r="CA32" s="128" t="n">
        <v>0</v>
      </c>
      <c r="CB32" s="128" t="n">
        <v>0</v>
      </c>
      <c r="CD32" s="128" t="n">
        <v>0</v>
      </c>
      <c r="CE32" s="128" t="n">
        <v>0</v>
      </c>
      <c r="CF32" s="128" t="n">
        <v>0</v>
      </c>
      <c r="CG32" s="128" t="n">
        <v>0</v>
      </c>
    </row>
    <row r="33" customFormat="false" ht="14.3" hidden="false" customHeight="false" outlineLevel="0" collapsed="false">
      <c r="A33" s="54"/>
      <c r="B33" s="55" t="n">
        <v>43549</v>
      </c>
      <c r="C33" s="103" t="n">
        <v>74.6</v>
      </c>
      <c r="D33" s="132" t="n">
        <v>0.579</v>
      </c>
      <c r="E33" s="105" t="n">
        <v>60.8</v>
      </c>
      <c r="F33" s="106" t="n">
        <v>93</v>
      </c>
      <c r="G33" s="106" t="n">
        <v>65</v>
      </c>
      <c r="H33" s="107" t="n">
        <v>0</v>
      </c>
      <c r="I33" s="107" t="n">
        <v>0</v>
      </c>
      <c r="J33" s="107" t="n">
        <v>0</v>
      </c>
      <c r="K33" s="107" t="n">
        <v>0</v>
      </c>
      <c r="L33" s="136" t="n">
        <v>0</v>
      </c>
      <c r="M33" s="136" t="n">
        <v>0</v>
      </c>
      <c r="N33" s="136" t="n">
        <v>0</v>
      </c>
      <c r="O33" s="136" t="n">
        <v>0</v>
      </c>
      <c r="P33" s="136" t="n">
        <v>0</v>
      </c>
      <c r="Q33" s="136" t="n">
        <v>0</v>
      </c>
      <c r="R33" s="136" t="n">
        <v>3642</v>
      </c>
      <c r="S33" s="110" t="n">
        <v>0</v>
      </c>
      <c r="T33" s="110" t="n">
        <v>0</v>
      </c>
      <c r="U33" s="111" t="n">
        <v>0</v>
      </c>
      <c r="V33" s="111" t="n">
        <v>0</v>
      </c>
      <c r="W33" s="107" t="n">
        <v>44</v>
      </c>
      <c r="X33" s="107" t="n">
        <v>1440</v>
      </c>
      <c r="Y33" s="107" t="n">
        <v>48</v>
      </c>
      <c r="Z33" s="106" t="n">
        <v>1440</v>
      </c>
      <c r="AA33" s="107" t="n">
        <v>60</v>
      </c>
      <c r="AB33" s="106" t="n">
        <v>1440</v>
      </c>
      <c r="AC33" s="112" t="n">
        <v>4</v>
      </c>
      <c r="AD33" s="113" t="n">
        <f aca="false">U33-T33</f>
        <v>0</v>
      </c>
      <c r="AE33" s="106" t="n">
        <v>0</v>
      </c>
      <c r="AF33" s="114" t="str">
        <f aca="false">IF(AE33&gt;0, V33/(AE33*24),"no data")</f>
        <v>no data</v>
      </c>
      <c r="AG33" s="115" t="n">
        <f aca="false">IF(R33&gt;0,R33/24,"no data")</f>
        <v>151.75</v>
      </c>
      <c r="AH33" s="114" t="str">
        <f aca="false">IF(U33&gt;0,(U33/R33),"no data")</f>
        <v>no data</v>
      </c>
      <c r="AI33" s="116" t="n">
        <f aca="false">(1440-((W33*X33)+(Y33*Z33)+(AA33*AB33))/(W33+Y33+AA33))/1440</f>
        <v>0</v>
      </c>
      <c r="AJ33" s="117" t="str">
        <f aca="false">IF(U33&gt;0,(1440-((X33*W33+AT33*AU33)+(Z33*Y33+AV33*AW33)+(AA33*AB33+AX33*AY33))/(W33+Y33+AA33))/1440,"no data")</f>
        <v>no data</v>
      </c>
      <c r="AK33" s="118" t="n">
        <v>0</v>
      </c>
      <c r="AL33" s="119" t="n">
        <v>0</v>
      </c>
      <c r="AM33" s="105" t="n">
        <f aca="false">AK33*AL33</f>
        <v>0</v>
      </c>
      <c r="AN33" s="118" t="n">
        <v>0</v>
      </c>
      <c r="AO33" s="120" t="n">
        <v>0</v>
      </c>
      <c r="AP33" s="121" t="n">
        <f aca="false">AN33*AO33</f>
        <v>0</v>
      </c>
      <c r="AQ33" s="122" t="str">
        <f aca="false">IF(U33&gt;0,((((AK33*AL33)+(AN33*AO33))/(U33*1000))*1000000),"no data")</f>
        <v>no data</v>
      </c>
      <c r="AR33" s="123" t="n">
        <f aca="false">S33/24</f>
        <v>0</v>
      </c>
      <c r="AS33" s="34"/>
      <c r="AT33" s="106" t="n">
        <v>0</v>
      </c>
      <c r="AU33" s="125" t="n">
        <v>0</v>
      </c>
      <c r="AV33" s="125" t="n">
        <v>0</v>
      </c>
      <c r="AW33" s="106" t="n">
        <v>0</v>
      </c>
      <c r="AX33" s="125" t="n">
        <v>0</v>
      </c>
      <c r="AY33" s="106" t="n">
        <v>0</v>
      </c>
      <c r="AZ33" s="106" t="n">
        <v>4</v>
      </c>
      <c r="BB33" s="126" t="n">
        <v>0</v>
      </c>
      <c r="BC33" s="126" t="n">
        <v>0</v>
      </c>
      <c r="BD33" s="126" t="n">
        <v>0</v>
      </c>
      <c r="BE33" s="126" t="n">
        <v>0</v>
      </c>
      <c r="BF33" s="126" t="str">
        <f aca="false">AQ33</f>
        <v>no data</v>
      </c>
      <c r="BG33" s="128" t="n">
        <v>0</v>
      </c>
      <c r="BH33" s="153" t="n">
        <v>0</v>
      </c>
      <c r="BI33" s="154" t="n">
        <v>0</v>
      </c>
      <c r="BJ33" s="155" t="n">
        <v>0</v>
      </c>
      <c r="BK33" s="156" t="n">
        <v>0</v>
      </c>
      <c r="BL33" s="156" t="n">
        <v>0</v>
      </c>
      <c r="BM33" s="156" t="n">
        <v>0</v>
      </c>
      <c r="BN33" s="126" t="n">
        <v>997.1</v>
      </c>
      <c r="BO33" s="156" t="n">
        <v>50.04</v>
      </c>
      <c r="BP33" s="157" t="n">
        <v>0</v>
      </c>
      <c r="BQ33" s="156" t="n">
        <v>0</v>
      </c>
      <c r="BR33" s="155" t="n">
        <v>0</v>
      </c>
      <c r="BS33" s="84"/>
      <c r="BT33" s="126" t="n">
        <v>0</v>
      </c>
      <c r="BU33" s="126" t="n">
        <v>0</v>
      </c>
      <c r="BV33" s="98"/>
      <c r="BW33" s="126" t="n">
        <v>0</v>
      </c>
      <c r="BX33" s="128" t="n">
        <v>0</v>
      </c>
      <c r="BY33" s="128" t="n">
        <v>0</v>
      </c>
      <c r="CA33" s="128" t="n">
        <v>0</v>
      </c>
      <c r="CB33" s="128" t="n">
        <v>0</v>
      </c>
      <c r="CD33" s="128" t="n">
        <v>0</v>
      </c>
      <c r="CE33" s="128" t="n">
        <v>0</v>
      </c>
      <c r="CF33" s="128" t="n">
        <v>0</v>
      </c>
      <c r="CG33" s="128" t="n">
        <v>0</v>
      </c>
    </row>
    <row r="34" customFormat="false" ht="12.75" hidden="false" customHeight="true" outlineLevel="0" collapsed="false">
      <c r="A34" s="54" t="s">
        <v>97</v>
      </c>
      <c r="B34" s="55" t="n">
        <v>43550</v>
      </c>
      <c r="C34" s="56" t="n">
        <v>76.4</v>
      </c>
      <c r="D34" s="57" t="n">
        <v>0.577</v>
      </c>
      <c r="E34" s="58" t="n">
        <v>62</v>
      </c>
      <c r="F34" s="59" t="n">
        <v>90</v>
      </c>
      <c r="G34" s="59" t="n">
        <v>61</v>
      </c>
      <c r="H34" s="60" t="n">
        <v>0</v>
      </c>
      <c r="I34" s="60" t="n">
        <v>0</v>
      </c>
      <c r="J34" s="60" t="n">
        <v>0</v>
      </c>
      <c r="K34" s="60" t="n">
        <v>0</v>
      </c>
      <c r="L34" s="61" t="n">
        <v>0</v>
      </c>
      <c r="M34" s="61" t="n">
        <v>0</v>
      </c>
      <c r="N34" s="61" t="n">
        <v>0</v>
      </c>
      <c r="O34" s="61" t="n">
        <v>0</v>
      </c>
      <c r="P34" s="61" t="n">
        <v>0</v>
      </c>
      <c r="Q34" s="61" t="n">
        <v>0</v>
      </c>
      <c r="R34" s="61" t="n">
        <v>3627</v>
      </c>
      <c r="S34" s="62" t="n">
        <v>0</v>
      </c>
      <c r="T34" s="62" t="n">
        <v>0</v>
      </c>
      <c r="U34" s="63" t="n">
        <v>0</v>
      </c>
      <c r="V34" s="63" t="n">
        <v>0</v>
      </c>
      <c r="W34" s="60" t="n">
        <v>43</v>
      </c>
      <c r="X34" s="60" t="n">
        <v>1440</v>
      </c>
      <c r="Y34" s="60" t="n">
        <v>47</v>
      </c>
      <c r="Z34" s="60" t="n">
        <v>1440</v>
      </c>
      <c r="AA34" s="60" t="n">
        <v>60</v>
      </c>
      <c r="AB34" s="59" t="n">
        <v>1440</v>
      </c>
      <c r="AC34" s="64" t="n">
        <v>5</v>
      </c>
      <c r="AD34" s="65" t="n">
        <f aca="false">U34-T34</f>
        <v>0</v>
      </c>
      <c r="AE34" s="59" t="n">
        <v>0</v>
      </c>
      <c r="AF34" s="66" t="str">
        <f aca="false">IF(AE34&gt;0, V34/(AE34*24),"no data")</f>
        <v>no data</v>
      </c>
      <c r="AG34" s="67" t="n">
        <f aca="false">IF(R34&gt;0,R34/24,"no data")</f>
        <v>151.125</v>
      </c>
      <c r="AH34" s="66" t="str">
        <f aca="false">IF(U34&gt;0,(U34/R34),"no data")</f>
        <v>no data</v>
      </c>
      <c r="AI34" s="68" t="n">
        <f aca="false">(1440-((W34*X34)+(Y34*Z34)+(AA34*AB34))/(W34+Y34+AA34))/1440</f>
        <v>0</v>
      </c>
      <c r="AJ34" s="69" t="str">
        <f aca="false">IF(U34&gt;0,(1440-((X34*W34+AT34*AU34)+(Z34*Y34+AV34*AW34)+(AA34*AB34+AX34*AY34))/(W34+Y34+AA34))/1440,"no data")</f>
        <v>no data</v>
      </c>
      <c r="AK34" s="91" t="n">
        <v>0</v>
      </c>
      <c r="AL34" s="96" t="n">
        <v>0</v>
      </c>
      <c r="AM34" s="58" t="n">
        <f aca="false">AK34*AL34</f>
        <v>0</v>
      </c>
      <c r="AN34" s="91" t="n">
        <v>0</v>
      </c>
      <c r="AO34" s="93" t="n">
        <v>0</v>
      </c>
      <c r="AP34" s="73" t="n">
        <f aca="false">AN34*AO34</f>
        <v>0</v>
      </c>
      <c r="AQ34" s="94" t="str">
        <f aca="false">IF(U34&gt;0,((((AK34*AL34)+(AN34*AO34))/(U34*1000))*1000000),"no data")</f>
        <v>no data</v>
      </c>
      <c r="AR34" s="75" t="n">
        <f aca="false">S34/24</f>
        <v>0</v>
      </c>
      <c r="AS34" s="34"/>
      <c r="AT34" s="59" t="n">
        <v>0</v>
      </c>
      <c r="AU34" s="76" t="n">
        <v>0</v>
      </c>
      <c r="AV34" s="76" t="n">
        <v>0</v>
      </c>
      <c r="AW34" s="59" t="n">
        <v>0</v>
      </c>
      <c r="AX34" s="76" t="n">
        <v>0</v>
      </c>
      <c r="AY34" s="59" t="n">
        <v>0</v>
      </c>
      <c r="AZ34" s="59" t="n">
        <v>5</v>
      </c>
      <c r="BB34" s="77" t="n">
        <v>0</v>
      </c>
      <c r="BC34" s="77" t="n">
        <v>0</v>
      </c>
      <c r="BD34" s="77" t="n">
        <v>0</v>
      </c>
      <c r="BE34" s="77" t="n">
        <v>0</v>
      </c>
      <c r="BF34" s="77" t="str">
        <f aca="false">AQ34</f>
        <v>no data</v>
      </c>
      <c r="BG34" s="159" t="n">
        <v>0</v>
      </c>
      <c r="BH34" s="79" t="n">
        <v>0</v>
      </c>
      <c r="BI34" s="80" t="n">
        <v>0</v>
      </c>
      <c r="BJ34" s="81" t="n">
        <v>0</v>
      </c>
      <c r="BK34" s="82" t="n">
        <v>0</v>
      </c>
      <c r="BL34" s="81" t="n">
        <v>0</v>
      </c>
      <c r="BM34" s="81" t="n">
        <v>0</v>
      </c>
      <c r="BN34" s="82" t="n">
        <v>997</v>
      </c>
      <c r="BO34" s="81" t="n">
        <v>49.98</v>
      </c>
      <c r="BP34" s="83" t="n">
        <v>0</v>
      </c>
      <c r="BQ34" s="82" t="n">
        <v>0</v>
      </c>
      <c r="BR34" s="81" t="n">
        <v>0</v>
      </c>
      <c r="BS34" s="84"/>
      <c r="BT34" s="77" t="n">
        <v>0</v>
      </c>
      <c r="BU34" s="77" t="n">
        <v>0</v>
      </c>
      <c r="BV34" s="98"/>
      <c r="BW34" s="77" t="n">
        <v>0</v>
      </c>
      <c r="BX34" s="78" t="n">
        <v>0</v>
      </c>
      <c r="BY34" s="78" t="n">
        <v>0</v>
      </c>
      <c r="CA34" s="78" t="n">
        <v>0</v>
      </c>
      <c r="CB34" s="78" t="n">
        <v>0</v>
      </c>
      <c r="CD34" s="78" t="n">
        <v>0</v>
      </c>
      <c r="CE34" s="78" t="n">
        <v>0</v>
      </c>
      <c r="CF34" s="78" t="n">
        <v>0</v>
      </c>
      <c r="CG34" s="78" t="n">
        <v>0</v>
      </c>
    </row>
    <row r="35" customFormat="false" ht="14.3" hidden="false" customHeight="false" outlineLevel="0" collapsed="false">
      <c r="A35" s="54"/>
      <c r="B35" s="55" t="n">
        <v>43551</v>
      </c>
      <c r="C35" s="56" t="n">
        <v>79.5</v>
      </c>
      <c r="D35" s="57" t="n">
        <v>0.528</v>
      </c>
      <c r="E35" s="58" t="n">
        <v>62.3</v>
      </c>
      <c r="F35" s="59" t="n">
        <v>93</v>
      </c>
      <c r="G35" s="59" t="n">
        <v>67</v>
      </c>
      <c r="H35" s="60" t="n">
        <v>0</v>
      </c>
      <c r="I35" s="60" t="n">
        <v>0</v>
      </c>
      <c r="J35" s="60" t="n">
        <v>0</v>
      </c>
      <c r="K35" s="60" t="n">
        <v>0</v>
      </c>
      <c r="L35" s="61" t="n">
        <v>0</v>
      </c>
      <c r="M35" s="61" t="n">
        <v>0</v>
      </c>
      <c r="N35" s="61" t="n">
        <v>0</v>
      </c>
      <c r="O35" s="61" t="n">
        <v>0</v>
      </c>
      <c r="P35" s="61" t="n">
        <v>0</v>
      </c>
      <c r="Q35" s="61" t="n">
        <v>0</v>
      </c>
      <c r="R35" s="61" t="n">
        <v>3600</v>
      </c>
      <c r="S35" s="62" t="n">
        <v>0</v>
      </c>
      <c r="T35" s="62" t="n">
        <v>0</v>
      </c>
      <c r="U35" s="63" t="n">
        <v>0</v>
      </c>
      <c r="V35" s="63" t="n">
        <v>0</v>
      </c>
      <c r="W35" s="60" t="n">
        <v>43</v>
      </c>
      <c r="X35" s="60" t="n">
        <v>1440</v>
      </c>
      <c r="Y35" s="60" t="n">
        <v>47</v>
      </c>
      <c r="Z35" s="60" t="n">
        <v>1440</v>
      </c>
      <c r="AA35" s="60" t="n">
        <v>60</v>
      </c>
      <c r="AB35" s="59" t="n">
        <v>1440</v>
      </c>
      <c r="AC35" s="64" t="n">
        <v>5</v>
      </c>
      <c r="AD35" s="65" t="n">
        <f aca="false">U35-T35</f>
        <v>0</v>
      </c>
      <c r="AE35" s="59" t="n">
        <v>0</v>
      </c>
      <c r="AF35" s="66" t="str">
        <f aca="false">IF(AE35&gt;0, V35/(AE35*24),"no data")</f>
        <v>no data</v>
      </c>
      <c r="AG35" s="67" t="n">
        <f aca="false">IF(R35&gt;0,R35/24,"no data")</f>
        <v>150</v>
      </c>
      <c r="AH35" s="66" t="str">
        <f aca="false">IF(U35&gt;0,(U35/R35),"no data")</f>
        <v>no data</v>
      </c>
      <c r="AI35" s="68" t="n">
        <f aca="false">(1440-((W35*X35)+(Y35*Z35)+(AA35*AB35))/(W35+Y35+AA35))/1440</f>
        <v>0</v>
      </c>
      <c r="AJ35" s="69" t="str">
        <f aca="false">IF(U35&gt;0,(1440-((X35*W35+AT35*AU35)+(Z35*Y35+AV35*AW35)+(AA35*AB35+AX35*AY35))/(W35+Y35+AA35))/1440,"no data")</f>
        <v>no data</v>
      </c>
      <c r="AK35" s="91" t="n">
        <v>0</v>
      </c>
      <c r="AL35" s="160" t="n">
        <v>0</v>
      </c>
      <c r="AM35" s="58" t="n">
        <f aca="false">AK35*AL35</f>
        <v>0</v>
      </c>
      <c r="AN35" s="91" t="n">
        <v>0</v>
      </c>
      <c r="AO35" s="93" t="n">
        <v>0</v>
      </c>
      <c r="AP35" s="73" t="n">
        <f aca="false">AN35*AO35</f>
        <v>0</v>
      </c>
      <c r="AQ35" s="94" t="str">
        <f aca="false">IF(U35&gt;0,((((AK35*AL35)+(AN35*AO35))/(U35*1000))*1000000),"no data")</f>
        <v>no data</v>
      </c>
      <c r="AR35" s="75" t="n">
        <f aca="false">S35/24</f>
        <v>0</v>
      </c>
      <c r="AS35" s="34"/>
      <c r="AT35" s="59" t="n">
        <v>0</v>
      </c>
      <c r="AU35" s="76" t="n">
        <v>0</v>
      </c>
      <c r="AV35" s="76" t="n">
        <v>0</v>
      </c>
      <c r="AW35" s="59" t="n">
        <v>0</v>
      </c>
      <c r="AX35" s="76" t="n">
        <v>0</v>
      </c>
      <c r="AY35" s="59" t="n">
        <v>0</v>
      </c>
      <c r="AZ35" s="59" t="n">
        <v>5</v>
      </c>
      <c r="BB35" s="77" t="n">
        <v>0</v>
      </c>
      <c r="BC35" s="77" t="n">
        <v>0</v>
      </c>
      <c r="BD35" s="77" t="n">
        <v>0</v>
      </c>
      <c r="BE35" s="77" t="n">
        <v>0</v>
      </c>
      <c r="BF35" s="77" t="str">
        <f aca="false">AQ35</f>
        <v>no data</v>
      </c>
      <c r="BG35" s="159" t="n">
        <v>0</v>
      </c>
      <c r="BH35" s="79" t="n">
        <v>0</v>
      </c>
      <c r="BI35" s="80" t="n">
        <v>0</v>
      </c>
      <c r="BJ35" s="81" t="n">
        <v>0</v>
      </c>
      <c r="BK35" s="81" t="n">
        <v>0</v>
      </c>
      <c r="BL35" s="82" t="n">
        <v>0</v>
      </c>
      <c r="BM35" s="81" t="n">
        <v>0</v>
      </c>
      <c r="BN35" s="82" t="n">
        <v>997</v>
      </c>
      <c r="BO35" s="81" t="n">
        <v>50.02</v>
      </c>
      <c r="BP35" s="83" t="n">
        <v>0</v>
      </c>
      <c r="BQ35" s="77" t="n">
        <v>0</v>
      </c>
      <c r="BR35" s="81" t="n">
        <v>0</v>
      </c>
      <c r="BS35" s="84"/>
      <c r="BT35" s="77" t="n">
        <v>0</v>
      </c>
      <c r="BU35" s="77" t="n">
        <v>0</v>
      </c>
      <c r="BV35" s="98"/>
      <c r="BW35" s="77" t="n">
        <v>0</v>
      </c>
      <c r="BX35" s="78" t="n">
        <v>0</v>
      </c>
      <c r="BY35" s="78" t="n">
        <v>0</v>
      </c>
      <c r="CA35" s="78" t="n">
        <v>0</v>
      </c>
      <c r="CB35" s="78" t="n">
        <v>0</v>
      </c>
      <c r="CD35" s="78" t="n">
        <v>0</v>
      </c>
      <c r="CE35" s="78" t="n">
        <v>0</v>
      </c>
      <c r="CF35" s="78" t="n">
        <v>0</v>
      </c>
      <c r="CG35" s="78" t="n">
        <v>0</v>
      </c>
    </row>
    <row r="36" customFormat="false" ht="14.3" hidden="false" customHeight="false" outlineLevel="0" collapsed="false">
      <c r="A36" s="54"/>
      <c r="B36" s="55" t="n">
        <v>43552</v>
      </c>
      <c r="C36" s="56" t="n">
        <v>79.7</v>
      </c>
      <c r="D36" s="57" t="n">
        <v>0.572</v>
      </c>
      <c r="E36" s="58" t="n">
        <v>64</v>
      </c>
      <c r="F36" s="59" t="n">
        <v>91</v>
      </c>
      <c r="G36" s="59" t="n">
        <v>62</v>
      </c>
      <c r="H36" s="60" t="n">
        <v>0</v>
      </c>
      <c r="I36" s="60" t="n">
        <v>0</v>
      </c>
      <c r="J36" s="60" t="n">
        <v>0</v>
      </c>
      <c r="K36" s="60" t="n">
        <v>0</v>
      </c>
      <c r="L36" s="61" t="n">
        <v>0</v>
      </c>
      <c r="M36" s="61" t="n">
        <v>0</v>
      </c>
      <c r="N36" s="61" t="n">
        <v>0</v>
      </c>
      <c r="O36" s="61" t="n">
        <v>0</v>
      </c>
      <c r="P36" s="61" t="n">
        <v>0</v>
      </c>
      <c r="Q36" s="61" t="n">
        <v>0</v>
      </c>
      <c r="R36" s="61" t="n">
        <v>3601</v>
      </c>
      <c r="S36" s="62" t="n">
        <v>3638</v>
      </c>
      <c r="T36" s="62" t="n">
        <v>3638</v>
      </c>
      <c r="U36" s="63" t="n">
        <v>0</v>
      </c>
      <c r="V36" s="63" t="n">
        <v>0</v>
      </c>
      <c r="W36" s="60" t="n">
        <v>43</v>
      </c>
      <c r="X36" s="60" t="n">
        <v>0</v>
      </c>
      <c r="Y36" s="60" t="n">
        <v>47</v>
      </c>
      <c r="Z36" s="60" t="n">
        <v>0</v>
      </c>
      <c r="AA36" s="60" t="n">
        <v>60</v>
      </c>
      <c r="AB36" s="59" t="n">
        <v>0</v>
      </c>
      <c r="AC36" s="64" t="n">
        <v>6</v>
      </c>
      <c r="AD36" s="65" t="n">
        <f aca="false">U36-T36</f>
        <v>-3638</v>
      </c>
      <c r="AE36" s="59" t="n">
        <v>0</v>
      </c>
      <c r="AF36" s="66" t="str">
        <f aca="false">IF(AE36&gt;0, V36/(AE36*24),"no data")</f>
        <v>no data</v>
      </c>
      <c r="AG36" s="67" t="n">
        <f aca="false">IF(R36&gt;0,R36/24,"no data")</f>
        <v>150.041666666667</v>
      </c>
      <c r="AH36" s="66" t="str">
        <f aca="false">IF(U36&gt;0,(U36/R36),"no data")</f>
        <v>no data</v>
      </c>
      <c r="AI36" s="68" t="n">
        <f aca="false">(1440-((W36*X36)+(Y36*Z36)+(AA36*AB36))/(W36+Y36+AA36))/1440</f>
        <v>1</v>
      </c>
      <c r="AJ36" s="69" t="str">
        <f aca="false">IF(U36&gt;0,(1440-((X36*W36+AT36*AU36)+(Z36*Y36+AV36*AW36)+(AA36*AB36+AX36*AY36))/(W36+Y36+AA36))/1440,"no data")</f>
        <v>no data</v>
      </c>
      <c r="AK36" s="91" t="n">
        <v>0</v>
      </c>
      <c r="AL36" s="160" t="n">
        <v>0</v>
      </c>
      <c r="AM36" s="58" t="n">
        <f aca="false">AK36*AL36</f>
        <v>0</v>
      </c>
      <c r="AN36" s="91" t="n">
        <v>0</v>
      </c>
      <c r="AO36" s="93" t="n">
        <v>0</v>
      </c>
      <c r="AP36" s="73" t="n">
        <f aca="false">AN36*AO36</f>
        <v>0</v>
      </c>
      <c r="AQ36" s="94" t="str">
        <f aca="false">IF(U36&gt;0,((((AK36*AL36)+(AN36*AO36))/(U36*1000))*1000000),"no data")</f>
        <v>no data</v>
      </c>
      <c r="AR36" s="75" t="n">
        <f aca="false">S36/24</f>
        <v>151.583333333333</v>
      </c>
      <c r="AS36" s="34"/>
      <c r="AT36" s="59" t="n">
        <v>0</v>
      </c>
      <c r="AU36" s="76" t="n">
        <v>0</v>
      </c>
      <c r="AV36" s="76" t="n">
        <v>0</v>
      </c>
      <c r="AW36" s="59" t="n">
        <v>0</v>
      </c>
      <c r="AX36" s="76" t="n">
        <v>0</v>
      </c>
      <c r="AY36" s="59" t="n">
        <v>0</v>
      </c>
      <c r="AZ36" s="59" t="n">
        <v>6</v>
      </c>
      <c r="BB36" s="77" t="n">
        <v>0</v>
      </c>
      <c r="BC36" s="77" t="n">
        <v>0</v>
      </c>
      <c r="BD36" s="77" t="n">
        <v>0</v>
      </c>
      <c r="BE36" s="77" t="n">
        <v>0</v>
      </c>
      <c r="BF36" s="77" t="str">
        <f aca="false">AQ36</f>
        <v>no data</v>
      </c>
      <c r="BG36" s="159" t="n">
        <v>0</v>
      </c>
      <c r="BH36" s="79" t="n">
        <v>0</v>
      </c>
      <c r="BI36" s="80" t="n">
        <v>0</v>
      </c>
      <c r="BJ36" s="81" t="n">
        <v>0</v>
      </c>
      <c r="BK36" s="82" t="n">
        <v>0</v>
      </c>
      <c r="BL36" s="81" t="n">
        <v>0</v>
      </c>
      <c r="BM36" s="81" t="n">
        <v>0</v>
      </c>
      <c r="BN36" s="82" t="n">
        <v>995</v>
      </c>
      <c r="BO36" s="81" t="n">
        <v>50.07</v>
      </c>
      <c r="BP36" s="83" t="n">
        <v>0</v>
      </c>
      <c r="BQ36" s="82" t="n">
        <v>0</v>
      </c>
      <c r="BR36" s="81" t="n">
        <v>0</v>
      </c>
      <c r="BS36" s="84"/>
      <c r="BT36" s="77" t="n">
        <v>0</v>
      </c>
      <c r="BU36" s="77" t="n">
        <v>0</v>
      </c>
      <c r="BV36" s="98"/>
      <c r="BW36" s="77" t="n">
        <v>0</v>
      </c>
      <c r="BX36" s="78" t="n">
        <v>0</v>
      </c>
      <c r="BY36" s="78" t="n">
        <v>0</v>
      </c>
      <c r="CA36" s="78" t="n">
        <v>0</v>
      </c>
      <c r="CB36" s="78" t="n">
        <v>0</v>
      </c>
      <c r="CD36" s="78" t="n">
        <v>0</v>
      </c>
      <c r="CE36" s="78" t="n">
        <v>0</v>
      </c>
      <c r="CF36" s="78" t="n">
        <v>0</v>
      </c>
      <c r="CG36" s="78" t="n">
        <v>0</v>
      </c>
    </row>
    <row r="37" customFormat="false" ht="14.3" hidden="false" customHeight="false" outlineLevel="0" collapsed="false">
      <c r="A37" s="54"/>
      <c r="B37" s="55" t="n">
        <v>43553</v>
      </c>
      <c r="C37" s="56" t="n">
        <v>81.6</v>
      </c>
      <c r="D37" s="57" t="n">
        <v>0.607</v>
      </c>
      <c r="E37" s="58" t="n">
        <v>67.7</v>
      </c>
      <c r="F37" s="59" t="n">
        <v>98</v>
      </c>
      <c r="G37" s="59" t="n">
        <v>71</v>
      </c>
      <c r="H37" s="60" t="n">
        <v>0</v>
      </c>
      <c r="I37" s="60" t="n">
        <v>0</v>
      </c>
      <c r="J37" s="60" t="n">
        <v>0</v>
      </c>
      <c r="K37" s="60" t="n">
        <v>0</v>
      </c>
      <c r="L37" s="61" t="n">
        <v>0</v>
      </c>
      <c r="M37" s="61" t="n">
        <v>0</v>
      </c>
      <c r="N37" s="61" t="n">
        <v>0</v>
      </c>
      <c r="O37" s="61" t="n">
        <v>0</v>
      </c>
      <c r="P37" s="61" t="n">
        <v>0</v>
      </c>
      <c r="Q37" s="61" t="n">
        <v>0</v>
      </c>
      <c r="R37" s="61" t="n">
        <v>3581</v>
      </c>
      <c r="S37" s="62" t="n">
        <v>3620</v>
      </c>
      <c r="T37" s="62" t="n">
        <v>3620</v>
      </c>
      <c r="U37" s="63" t="n">
        <v>0</v>
      </c>
      <c r="V37" s="63" t="n">
        <v>0</v>
      </c>
      <c r="W37" s="60" t="n">
        <v>43</v>
      </c>
      <c r="X37" s="60" t="n">
        <v>0</v>
      </c>
      <c r="Y37" s="60" t="n">
        <v>47</v>
      </c>
      <c r="Z37" s="60" t="n">
        <v>0</v>
      </c>
      <c r="AA37" s="60" t="n">
        <v>60</v>
      </c>
      <c r="AB37" s="59" t="n">
        <v>0</v>
      </c>
      <c r="AC37" s="64" t="n">
        <v>6</v>
      </c>
      <c r="AD37" s="65" t="n">
        <f aca="false">U37-T37</f>
        <v>-3620</v>
      </c>
      <c r="AE37" s="59" t="n">
        <v>0</v>
      </c>
      <c r="AF37" s="66" t="str">
        <f aca="false">IF(AE37&gt;0, V37/(AE37*24),"no data")</f>
        <v>no data</v>
      </c>
      <c r="AG37" s="67" t="n">
        <f aca="false">IF(R37&gt;0,R37/24,"no data")</f>
        <v>149.208333333333</v>
      </c>
      <c r="AH37" s="66" t="str">
        <f aca="false">IF(U37&gt;0,(U37/R37),"no data")</f>
        <v>no data</v>
      </c>
      <c r="AI37" s="68" t="n">
        <f aca="false">(1440-((W37*X37)+(Y37*Z37)+(AA37*AB37))/(W37+Y37+AA37))/1440</f>
        <v>1</v>
      </c>
      <c r="AJ37" s="69" t="str">
        <f aca="false">IF(U37&gt;0,(1440-((X37*W37+AT37*AU37)+(Z37*Y37+AV37*AW37)+(AA37*AB37+AX37*AY37))/(W37+Y37+AA37))/1440,"no data")</f>
        <v>no data</v>
      </c>
      <c r="AK37" s="80" t="n">
        <v>0</v>
      </c>
      <c r="AL37" s="58" t="n">
        <v>0</v>
      </c>
      <c r="AM37" s="58" t="n">
        <f aca="false">AK37*AL37</f>
        <v>0</v>
      </c>
      <c r="AN37" s="80" t="n">
        <v>0</v>
      </c>
      <c r="AO37" s="59" t="n">
        <v>0</v>
      </c>
      <c r="AP37" s="73" t="n">
        <f aca="false">AN37*AO37</f>
        <v>0</v>
      </c>
      <c r="AQ37" s="94" t="str">
        <f aca="false">IF(U37&gt;0,((((AK37*AL37)+(AN37*AO37))/(U37*1000))*1000000),"no data")</f>
        <v>no data</v>
      </c>
      <c r="AR37" s="75" t="n">
        <f aca="false">S37/24</f>
        <v>150.833333333333</v>
      </c>
      <c r="AS37" s="34"/>
      <c r="AT37" s="59" t="n">
        <v>0</v>
      </c>
      <c r="AU37" s="76" t="n">
        <v>0</v>
      </c>
      <c r="AV37" s="76" t="n">
        <v>0</v>
      </c>
      <c r="AW37" s="59" t="n">
        <v>0</v>
      </c>
      <c r="AX37" s="76" t="n">
        <v>0</v>
      </c>
      <c r="AY37" s="59" t="n">
        <v>0</v>
      </c>
      <c r="AZ37" s="59" t="n">
        <v>6</v>
      </c>
      <c r="BB37" s="77" t="n">
        <v>0</v>
      </c>
      <c r="BC37" s="77" t="n">
        <v>0</v>
      </c>
      <c r="BD37" s="77" t="n">
        <v>0</v>
      </c>
      <c r="BE37" s="77" t="n">
        <v>0</v>
      </c>
      <c r="BF37" s="77" t="str">
        <f aca="false">AQ37</f>
        <v>no data</v>
      </c>
      <c r="BG37" s="159" t="n">
        <f aca="false">BD37/24</f>
        <v>0</v>
      </c>
      <c r="BH37" s="79" t="n">
        <v>0</v>
      </c>
      <c r="BI37" s="80" t="n">
        <v>0</v>
      </c>
      <c r="BJ37" s="81" t="n">
        <v>0</v>
      </c>
      <c r="BK37" s="82" t="n">
        <v>0</v>
      </c>
      <c r="BL37" s="81" t="n">
        <v>0</v>
      </c>
      <c r="BM37" s="81" t="n">
        <v>0</v>
      </c>
      <c r="BN37" s="82" t="n">
        <v>992.7</v>
      </c>
      <c r="BO37" s="81" t="n">
        <v>50.1</v>
      </c>
      <c r="BP37" s="99" t="n">
        <v>0</v>
      </c>
      <c r="BQ37" s="81" t="n">
        <v>0</v>
      </c>
      <c r="BR37" s="81" t="n">
        <v>0</v>
      </c>
      <c r="BS37" s="84"/>
      <c r="BT37" s="77" t="n">
        <v>0</v>
      </c>
      <c r="BU37" s="77" t="n">
        <v>0</v>
      </c>
      <c r="BV37" s="98"/>
      <c r="BW37" s="77" t="n">
        <v>0</v>
      </c>
      <c r="BX37" s="78" t="n">
        <v>0</v>
      </c>
      <c r="BY37" s="78" t="n">
        <v>0</v>
      </c>
      <c r="CA37" s="78" t="n">
        <v>0</v>
      </c>
      <c r="CB37" s="78" t="n">
        <v>0.5</v>
      </c>
      <c r="CD37" s="78" t="n">
        <v>0</v>
      </c>
      <c r="CE37" s="78" t="n">
        <v>0</v>
      </c>
      <c r="CF37" s="78" t="n">
        <v>0</v>
      </c>
      <c r="CG37" s="78" t="n">
        <v>0</v>
      </c>
    </row>
    <row r="38" customFormat="false" ht="14.3" hidden="false" customHeight="false" outlineLevel="0" collapsed="false">
      <c r="A38" s="54"/>
      <c r="B38" s="55" t="n">
        <v>43554</v>
      </c>
      <c r="C38" s="56" t="n">
        <v>81.6</v>
      </c>
      <c r="D38" s="57" t="n">
        <v>0.515</v>
      </c>
      <c r="E38" s="58" t="n">
        <v>63.8</v>
      </c>
      <c r="F38" s="59" t="n">
        <v>100</v>
      </c>
      <c r="G38" s="59" t="n">
        <v>71</v>
      </c>
      <c r="H38" s="60" t="n">
        <v>0</v>
      </c>
      <c r="I38" s="60" t="n">
        <v>0</v>
      </c>
      <c r="J38" s="60" t="n">
        <v>0</v>
      </c>
      <c r="K38" s="60" t="n">
        <v>0</v>
      </c>
      <c r="L38" s="61" t="n">
        <v>0</v>
      </c>
      <c r="M38" s="61" t="n">
        <v>0</v>
      </c>
      <c r="N38" s="61" t="n">
        <v>0</v>
      </c>
      <c r="O38" s="61" t="n">
        <v>0</v>
      </c>
      <c r="P38" s="61" t="n">
        <v>0</v>
      </c>
      <c r="Q38" s="61" t="n">
        <v>0</v>
      </c>
      <c r="R38" s="61" t="n">
        <v>3582</v>
      </c>
      <c r="S38" s="62" t="n">
        <v>3579</v>
      </c>
      <c r="T38" s="62" t="n">
        <v>3579</v>
      </c>
      <c r="U38" s="63" t="n">
        <v>0</v>
      </c>
      <c r="V38" s="63" t="n">
        <v>0</v>
      </c>
      <c r="W38" s="60" t="n">
        <v>43</v>
      </c>
      <c r="X38" s="60" t="n">
        <v>0</v>
      </c>
      <c r="Y38" s="60" t="n">
        <v>47</v>
      </c>
      <c r="Z38" s="60" t="n">
        <v>0</v>
      </c>
      <c r="AA38" s="60" t="n">
        <v>60</v>
      </c>
      <c r="AB38" s="59" t="n">
        <v>0</v>
      </c>
      <c r="AC38" s="64" t="n">
        <v>4</v>
      </c>
      <c r="AD38" s="65" t="n">
        <f aca="false">U38-T38</f>
        <v>-3579</v>
      </c>
      <c r="AE38" s="59" t="n">
        <v>0</v>
      </c>
      <c r="AF38" s="66" t="str">
        <f aca="false">IF(AE38&gt;0, V38/(AE38*24),"no data")</f>
        <v>no data</v>
      </c>
      <c r="AG38" s="67" t="n">
        <f aca="false">IF(R38&gt;0,R38/24,"no data")</f>
        <v>149.25</v>
      </c>
      <c r="AH38" s="66" t="str">
        <f aca="false">IF(U38&gt;0,(U38/R38),"no data")</f>
        <v>no data</v>
      </c>
      <c r="AI38" s="68" t="n">
        <f aca="false">(1440-((W38*X38)+(Y38*Z38)+(AA38*AB38))/(W38+Y38+AA38))/1440</f>
        <v>1</v>
      </c>
      <c r="AJ38" s="69" t="str">
        <f aca="false">IF(U38&gt;0,(1440-((X38*W38+AT38*AU38)+(Z38*Y38+AV38*AW38)+(AA38*AB38+AX38*AY38))/(W38+Y38+AA38))/1440,"no data")</f>
        <v>no data</v>
      </c>
      <c r="AK38" s="80" t="n">
        <v>0</v>
      </c>
      <c r="AL38" s="58" t="n">
        <v>0</v>
      </c>
      <c r="AM38" s="58" t="n">
        <f aca="false">AK38*AL38</f>
        <v>0</v>
      </c>
      <c r="AN38" s="80" t="n">
        <v>0</v>
      </c>
      <c r="AO38" s="59" t="n">
        <v>0</v>
      </c>
      <c r="AP38" s="73" t="n">
        <f aca="false">AN38*AO38</f>
        <v>0</v>
      </c>
      <c r="AQ38" s="94" t="str">
        <f aca="false">IF(U38&gt;0,((((AK38*AL38)+(AN38*AO38))/(U38*1000))*1000000),"no data")</f>
        <v>no data</v>
      </c>
      <c r="AR38" s="75" t="n">
        <f aca="false">S38/24</f>
        <v>149.125</v>
      </c>
      <c r="AS38" s="34"/>
      <c r="AT38" s="59" t="n">
        <v>0</v>
      </c>
      <c r="AU38" s="76" t="n">
        <v>0</v>
      </c>
      <c r="AV38" s="76" t="n">
        <v>0</v>
      </c>
      <c r="AW38" s="59" t="n">
        <v>0</v>
      </c>
      <c r="AX38" s="76" t="n">
        <v>0</v>
      </c>
      <c r="AY38" s="59" t="n">
        <v>0</v>
      </c>
      <c r="AZ38" s="59" t="n">
        <v>4</v>
      </c>
      <c r="BB38" s="77" t="n">
        <v>0</v>
      </c>
      <c r="BC38" s="77" t="n">
        <v>0</v>
      </c>
      <c r="BD38" s="77" t="n">
        <v>0</v>
      </c>
      <c r="BE38" s="77" t="n">
        <v>0</v>
      </c>
      <c r="BF38" s="77" t="str">
        <f aca="false">AQ38</f>
        <v>no data</v>
      </c>
      <c r="BG38" s="159" t="n">
        <f aca="false">BD38/24</f>
        <v>0</v>
      </c>
      <c r="BH38" s="79" t="n">
        <v>0</v>
      </c>
      <c r="BI38" s="80" t="n">
        <v>0</v>
      </c>
      <c r="BJ38" s="81" t="n">
        <v>0</v>
      </c>
      <c r="BK38" s="82" t="n">
        <v>0</v>
      </c>
      <c r="BL38" s="82" t="n">
        <v>0</v>
      </c>
      <c r="BM38" s="82" t="n">
        <v>0</v>
      </c>
      <c r="BN38" s="82" t="n">
        <v>993.3</v>
      </c>
      <c r="BO38" s="81" t="n">
        <v>50.05</v>
      </c>
      <c r="BP38" s="83" t="n">
        <v>0</v>
      </c>
      <c r="BQ38" s="78" t="n">
        <v>0</v>
      </c>
      <c r="BR38" s="78" t="n">
        <v>0</v>
      </c>
      <c r="BS38" s="84"/>
      <c r="BT38" s="77" t="n">
        <v>0</v>
      </c>
      <c r="BU38" s="77" t="n">
        <v>0</v>
      </c>
      <c r="BV38" s="98"/>
      <c r="BW38" s="77" t="n">
        <v>0</v>
      </c>
      <c r="BX38" s="78" t="n">
        <v>0</v>
      </c>
      <c r="BY38" s="78" t="n">
        <v>0</v>
      </c>
      <c r="CA38" s="78" t="n">
        <v>0</v>
      </c>
      <c r="CB38" s="78" t="n">
        <v>0</v>
      </c>
      <c r="CD38" s="78" t="n">
        <v>0</v>
      </c>
      <c r="CE38" s="78" t="n">
        <v>0</v>
      </c>
      <c r="CF38" s="78" t="n">
        <v>0</v>
      </c>
      <c r="CG38" s="78" t="n">
        <v>0</v>
      </c>
    </row>
    <row r="39" customFormat="false" ht="14.3" hidden="false" customHeight="false" outlineLevel="0" collapsed="false">
      <c r="A39" s="54"/>
      <c r="B39" s="55" t="n">
        <v>43555</v>
      </c>
      <c r="C39" s="56" t="n">
        <v>77.5</v>
      </c>
      <c r="D39" s="57" t="n">
        <v>0.443</v>
      </c>
      <c r="E39" s="58" t="n">
        <v>57.4</v>
      </c>
      <c r="F39" s="59" t="n">
        <v>93</v>
      </c>
      <c r="G39" s="59" t="n">
        <v>64</v>
      </c>
      <c r="H39" s="60" t="n">
        <v>0</v>
      </c>
      <c r="I39" s="60" t="n">
        <v>0</v>
      </c>
      <c r="J39" s="60" t="n">
        <v>0</v>
      </c>
      <c r="K39" s="60" t="n">
        <v>0</v>
      </c>
      <c r="L39" s="61" t="n">
        <v>0</v>
      </c>
      <c r="M39" s="61" t="n">
        <v>0</v>
      </c>
      <c r="N39" s="61" t="n">
        <v>0</v>
      </c>
      <c r="O39" s="61" t="n">
        <v>0</v>
      </c>
      <c r="P39" s="61" t="n">
        <v>0</v>
      </c>
      <c r="Q39" s="61" t="n">
        <v>0</v>
      </c>
      <c r="R39" s="61" t="n">
        <v>3619</v>
      </c>
      <c r="S39" s="62" t="n">
        <v>3567</v>
      </c>
      <c r="T39" s="62" t="n">
        <v>3567</v>
      </c>
      <c r="U39" s="63" t="n">
        <v>0</v>
      </c>
      <c r="V39" s="63" t="n">
        <v>0</v>
      </c>
      <c r="W39" s="60" t="n">
        <v>43</v>
      </c>
      <c r="X39" s="60" t="n">
        <v>0</v>
      </c>
      <c r="Y39" s="60" t="n">
        <v>47</v>
      </c>
      <c r="Z39" s="60" t="n">
        <v>0</v>
      </c>
      <c r="AA39" s="60" t="n">
        <v>60</v>
      </c>
      <c r="AB39" s="59" t="n">
        <v>0</v>
      </c>
      <c r="AC39" s="64" t="n">
        <v>4</v>
      </c>
      <c r="AD39" s="65" t="n">
        <f aca="false">U39-T39</f>
        <v>-3567</v>
      </c>
      <c r="AE39" s="59" t="n">
        <v>0</v>
      </c>
      <c r="AF39" s="66" t="str">
        <f aca="false">IF(AE39&gt;0, V39/(AE39*24),"no data")</f>
        <v>no data</v>
      </c>
      <c r="AG39" s="67" t="n">
        <f aca="false">IF(R39&gt;0,R39/24,"no data")</f>
        <v>150.791666666667</v>
      </c>
      <c r="AH39" s="66" t="str">
        <f aca="false">IF(U39&gt;0,(U39/R39),"no data")</f>
        <v>no data</v>
      </c>
      <c r="AI39" s="68" t="n">
        <f aca="false">(1440-((W39*X39)+(Y39*Z39)+(AA39*AB39))/(W39+Y39+AA39))/1440</f>
        <v>1</v>
      </c>
      <c r="AJ39" s="69" t="str">
        <f aca="false">IF(U39&gt;0,(1440-((X39*W39+AT39*AU39)+(Z39*Y39+AV39*AW39)+(AA39*AB39+AX39*AY39))/(W39+Y39+AA39))/1440,"no data")</f>
        <v>no data</v>
      </c>
      <c r="AK39" s="80" t="n">
        <v>0</v>
      </c>
      <c r="AL39" s="58" t="n">
        <v>0</v>
      </c>
      <c r="AM39" s="58" t="n">
        <f aca="false">AK39*AL39</f>
        <v>0</v>
      </c>
      <c r="AN39" s="80" t="n">
        <v>0</v>
      </c>
      <c r="AO39" s="59" t="n">
        <v>0</v>
      </c>
      <c r="AP39" s="73" t="n">
        <f aca="false">AN39*AO39</f>
        <v>0</v>
      </c>
      <c r="AQ39" s="94" t="str">
        <f aca="false">IF(U39&gt;0,((((AK39*AL39)+(AN39*AO39))/(U39*1000))*1000000),"no data")</f>
        <v>no data</v>
      </c>
      <c r="AR39" s="75" t="n">
        <f aca="false">S39/24</f>
        <v>148.625</v>
      </c>
      <c r="AS39" s="34"/>
      <c r="AT39" s="59" t="n">
        <v>0</v>
      </c>
      <c r="AU39" s="76" t="n">
        <v>0</v>
      </c>
      <c r="AV39" s="76" t="n">
        <v>0</v>
      </c>
      <c r="AW39" s="59" t="n">
        <v>0</v>
      </c>
      <c r="AX39" s="76" t="n">
        <v>0</v>
      </c>
      <c r="AY39" s="59" t="n">
        <v>0</v>
      </c>
      <c r="AZ39" s="59" t="n">
        <v>4</v>
      </c>
      <c r="BB39" s="77" t="n">
        <v>0</v>
      </c>
      <c r="BC39" s="77" t="n">
        <v>0</v>
      </c>
      <c r="BD39" s="77" t="n">
        <v>0</v>
      </c>
      <c r="BE39" s="77" t="n">
        <v>0</v>
      </c>
      <c r="BF39" s="77" t="str">
        <f aca="false">AQ39</f>
        <v>no data</v>
      </c>
      <c r="BG39" s="159" t="n">
        <f aca="false">BD39/24</f>
        <v>0</v>
      </c>
      <c r="BH39" s="79" t="n">
        <v>0</v>
      </c>
      <c r="BI39" s="80" t="n">
        <v>0</v>
      </c>
      <c r="BJ39" s="81" t="n">
        <v>0</v>
      </c>
      <c r="BK39" s="82" t="n">
        <v>0</v>
      </c>
      <c r="BL39" s="82" t="n">
        <v>0</v>
      </c>
      <c r="BM39" s="82" t="n">
        <v>0</v>
      </c>
      <c r="BN39" s="82" t="n">
        <v>994.8</v>
      </c>
      <c r="BO39" s="81" t="n">
        <v>50.05</v>
      </c>
      <c r="BP39" s="83" t="n">
        <v>0</v>
      </c>
      <c r="BQ39" s="78" t="n">
        <v>0</v>
      </c>
      <c r="BR39" s="78" t="n">
        <v>0</v>
      </c>
      <c r="BS39" s="84"/>
      <c r="BT39" s="77" t="n">
        <v>0</v>
      </c>
      <c r="BU39" s="77" t="n">
        <v>0</v>
      </c>
      <c r="BV39" s="98"/>
      <c r="BW39" s="77" t="n">
        <v>0</v>
      </c>
      <c r="BX39" s="77" t="n">
        <v>0</v>
      </c>
      <c r="BY39" s="77" t="n">
        <v>0</v>
      </c>
      <c r="CA39" s="77" t="n">
        <v>0</v>
      </c>
      <c r="CB39" s="77" t="n">
        <v>0</v>
      </c>
      <c r="CD39" s="77" t="n">
        <v>0</v>
      </c>
      <c r="CE39" s="77" t="n">
        <v>0</v>
      </c>
      <c r="CF39" s="77" t="n">
        <v>0</v>
      </c>
      <c r="CG39" s="77" t="n">
        <v>0</v>
      </c>
    </row>
    <row r="40" customFormat="false" ht="14.3" hidden="false" customHeight="false" outlineLevel="0" collapsed="false">
      <c r="A40" s="54"/>
      <c r="B40" s="55" t="n">
        <v>43556</v>
      </c>
      <c r="C40" s="56"/>
      <c r="D40" s="57"/>
      <c r="E40" s="58"/>
      <c r="F40" s="59"/>
      <c r="G40" s="59"/>
      <c r="H40" s="60"/>
      <c r="I40" s="60"/>
      <c r="J40" s="60"/>
      <c r="K40" s="60"/>
      <c r="L40" s="61"/>
      <c r="M40" s="61"/>
      <c r="N40" s="61"/>
      <c r="O40" s="61"/>
      <c r="P40" s="61"/>
      <c r="Q40" s="61"/>
      <c r="R40" s="61"/>
      <c r="S40" s="62"/>
      <c r="T40" s="62"/>
      <c r="U40" s="63"/>
      <c r="V40" s="63"/>
      <c r="W40" s="60"/>
      <c r="X40" s="60"/>
      <c r="Y40" s="60"/>
      <c r="Z40" s="60"/>
      <c r="AA40" s="60"/>
      <c r="AB40" s="59"/>
      <c r="AC40" s="64"/>
      <c r="AD40" s="65" t="n">
        <f aca="false">U40-T40</f>
        <v>0</v>
      </c>
      <c r="AE40" s="59"/>
      <c r="AF40" s="66" t="str">
        <f aca="false">IF(AE40&gt;0, V40/(AE40*24),"no data")</f>
        <v>no data</v>
      </c>
      <c r="AG40" s="67" t="str">
        <f aca="false">IF(R40&gt;0,R40/24,"no data")</f>
        <v>no data</v>
      </c>
      <c r="AH40" s="66" t="str">
        <f aca="false">IF(U40&gt;0,(U40/R40),"no data")</f>
        <v>no data</v>
      </c>
      <c r="AI40" s="68" t="e">
        <f aca="false">(1440-((W40*X40)+(Y40*Z40)+(AA40*AB40))/(W40+Y40+AA40))/1440</f>
        <v>#DIV/0!</v>
      </c>
      <c r="AJ40" s="69" t="str">
        <f aca="false">IF(U40&gt;0,(1440-((X40*W40+AT40*AU40)+(Z40*Y40+AV40*AW40)+(AA40*AB40+AX40*AY40))/(W40+Y40+AA40))/1440,"no data")</f>
        <v>no data</v>
      </c>
      <c r="AK40" s="80"/>
      <c r="AL40" s="58"/>
      <c r="AM40" s="58" t="n">
        <f aca="false">AK40*AL40</f>
        <v>0</v>
      </c>
      <c r="AN40" s="80"/>
      <c r="AO40" s="59"/>
      <c r="AP40" s="73" t="n">
        <f aca="false">AN40*AO40</f>
        <v>0</v>
      </c>
      <c r="AQ40" s="94" t="str">
        <f aca="false">IF(U40&gt;0,((((AK40*AL40)+(AN40*AO40))/(U40*1000))*1000000),"no data")</f>
        <v>no data</v>
      </c>
      <c r="AR40" s="75" t="n">
        <f aca="false">S40/24</f>
        <v>0</v>
      </c>
      <c r="AS40" s="34"/>
      <c r="AT40" s="59"/>
      <c r="AU40" s="76"/>
      <c r="AV40" s="76"/>
      <c r="AW40" s="59"/>
      <c r="AX40" s="76"/>
      <c r="AY40" s="59"/>
      <c r="AZ40" s="59"/>
      <c r="BB40" s="77"/>
      <c r="BC40" s="77"/>
      <c r="BD40" s="77"/>
      <c r="BE40" s="77"/>
      <c r="BF40" s="77" t="str">
        <f aca="false">AQ40</f>
        <v>no data</v>
      </c>
      <c r="BG40" s="159" t="n">
        <f aca="false">BD40/24</f>
        <v>0</v>
      </c>
      <c r="BH40" s="79"/>
      <c r="BI40" s="80"/>
      <c r="BJ40" s="81"/>
      <c r="BK40" s="82"/>
      <c r="BL40" s="82"/>
      <c r="BM40" s="82"/>
      <c r="BN40" s="82"/>
      <c r="BO40" s="81"/>
      <c r="BP40" s="83"/>
      <c r="BQ40" s="78"/>
      <c r="BR40" s="78"/>
      <c r="BS40" s="84"/>
      <c r="BT40" s="77"/>
      <c r="BU40" s="77"/>
      <c r="BV40" s="98"/>
      <c r="BW40" s="77" t="n">
        <f aca="false">BH40+BI40</f>
        <v>0</v>
      </c>
      <c r="BX40" s="161"/>
      <c r="BY40" s="161"/>
      <c r="CA40" s="161"/>
      <c r="CB40" s="161"/>
      <c r="CD40" s="161"/>
      <c r="CE40" s="161"/>
      <c r="CF40" s="161"/>
      <c r="CG40" s="161"/>
    </row>
    <row r="41" customFormat="false" ht="14.3" hidden="false" customHeight="false" outlineLevel="0" collapsed="false">
      <c r="A41" s="255"/>
      <c r="B41" s="256" t="s">
        <v>137</v>
      </c>
      <c r="C41" s="257" t="n">
        <f aca="false">AVERAGE(C9:C39)</f>
        <v>68.9867741935484</v>
      </c>
      <c r="D41" s="257" t="n">
        <f aca="false">AVERAGE(D9:D39)</f>
        <v>0.624193548387097</v>
      </c>
      <c r="E41" s="257" t="n">
        <f aca="false">AVERAGE(E9:E39)</f>
        <v>57.6483870967742</v>
      </c>
      <c r="F41" s="257" t="n">
        <f aca="false">AVERAGE(F9:F39)</f>
        <v>82.928064516129</v>
      </c>
      <c r="G41" s="257" t="n">
        <f aca="false">AVERAGE(G9:G39)</f>
        <v>59.2516129032258</v>
      </c>
      <c r="H41" s="257" t="n">
        <f aca="false">SUM(H9:H39)+(INT(SUM(I9:I39)/60))</f>
        <v>0</v>
      </c>
      <c r="I41" s="257" t="n">
        <f aca="false">SUM(I9:I39)-(INT(SUM(I9:I39)/60)*60)</f>
        <v>0</v>
      </c>
      <c r="J41" s="257" t="n">
        <f aca="false">SUM(J9:J39)+(INT(SUM(K9:K39)/60))</f>
        <v>0</v>
      </c>
      <c r="K41" s="257" t="n">
        <f aca="false">SUM(K9:K39)-(INT(SUM(K9:K39)/60)*60)</f>
        <v>0</v>
      </c>
      <c r="L41" s="257" t="n">
        <f aca="false">SUM(L9:L39)-(INT(SUM(L9:L39)/60)*60)</f>
        <v>48</v>
      </c>
      <c r="M41" s="257" t="n">
        <f aca="false">SUM(M9:M39)-(INT(SUM(M9:M39)/60)*60)</f>
        <v>45</v>
      </c>
      <c r="N41" s="257" t="n">
        <f aca="false">SUM(N9:N39)-(INT(SUM(N9:N39)/60)*60)</f>
        <v>48</v>
      </c>
      <c r="O41" s="257" t="n">
        <f aca="false">SUM(O9:O39)-(INT(SUM(O9:O39)/60)*60)</f>
        <v>45</v>
      </c>
      <c r="P41" s="257" t="n">
        <f aca="false">SUM(P9:P39)-(INT(SUM(P9:P39)/60)*60)</f>
        <v>0</v>
      </c>
      <c r="Q41" s="257" t="n">
        <f aca="false">SUM(Q9:Q39)-(INT(SUM(Q9:Q39)/60)*60)</f>
        <v>0</v>
      </c>
      <c r="R41" s="259" t="n">
        <f aca="false">SUM(R9:R39)</f>
        <v>113865</v>
      </c>
      <c r="S41" s="259" t="n">
        <f aca="false">SUM(S9:S39)</f>
        <v>31078</v>
      </c>
      <c r="T41" s="259" t="n">
        <f aca="false">SUM(T9:T39)</f>
        <v>14404</v>
      </c>
      <c r="U41" s="259" t="n">
        <f aca="false">SUM(U9:U39)</f>
        <v>0</v>
      </c>
      <c r="V41" s="259" t="n">
        <f aca="false">SUM(V9:V39)</f>
        <v>0</v>
      </c>
      <c r="W41" s="261" t="n">
        <f aca="false">AVERAGE(W9:W39)</f>
        <v>43.8064516129032</v>
      </c>
      <c r="X41" s="261" t="n">
        <f aca="false">SUM(X9:X39)</f>
        <v>12480</v>
      </c>
      <c r="Y41" s="261" t="n">
        <f aca="false">AVERAGE(Y9:Y39)</f>
        <v>47.8064516129032</v>
      </c>
      <c r="Z41" s="261" t="n">
        <f aca="false">SUM(Z9:Z39)</f>
        <v>12480</v>
      </c>
      <c r="AA41" s="261" t="n">
        <f aca="false">AVERAGE(AA9:AA39)</f>
        <v>60</v>
      </c>
      <c r="AB41" s="261" t="n">
        <f aca="false">SUM(AB9:AB39)</f>
        <v>12480</v>
      </c>
      <c r="AC41" s="262" t="n">
        <f aca="false">V41-U41+AZ41</f>
        <v>150</v>
      </c>
      <c r="AD41" s="263" t="n">
        <f aca="false">(SUM($AD$9:$AD$39))</f>
        <v>-14404</v>
      </c>
      <c r="AE41" s="263" t="n">
        <f aca="false">AVERAGE(AE9:AE39)</f>
        <v>0</v>
      </c>
      <c r="AF41" s="265" t="e">
        <f aca="false">AVERAGE(AF9:AF39)</f>
        <v>#DIV/0!</v>
      </c>
      <c r="AG41" s="265" t="n">
        <f aca="false">AVERAGE(AG9:AG39)</f>
        <v>153.04435483871</v>
      </c>
      <c r="AH41" s="264" t="n">
        <f aca="false">U41/R41</f>
        <v>0</v>
      </c>
      <c r="AI41" s="264" t="n">
        <f aca="false">AVERAGE(AI9:AI39)</f>
        <v>0.720430107526882</v>
      </c>
      <c r="AJ41" s="264" t="e">
        <f aca="false">AVERAGE(AJ9:AJ39)</f>
        <v>#DIV/0!</v>
      </c>
      <c r="AK41" s="266" t="n">
        <f aca="false">SUM(AK9:AK39)</f>
        <v>0</v>
      </c>
      <c r="AL41" s="266" t="n">
        <f aca="false">AVERAGE(AL9:AL39)</f>
        <v>0</v>
      </c>
      <c r="AM41" s="266" t="n">
        <f aca="false">SUM(AM9:AM39)</f>
        <v>0</v>
      </c>
      <c r="AN41" s="266" t="n">
        <f aca="false">SUM(AN9:AN39)</f>
        <v>0.533</v>
      </c>
      <c r="AO41" s="263" t="n">
        <f aca="false">AVERAGE(AO9:AO39)</f>
        <v>64.1935483870968</v>
      </c>
      <c r="AP41" s="265" t="n">
        <f aca="false">SUM(AP9:AP39)</f>
        <v>530.5</v>
      </c>
      <c r="AQ41" s="267" t="e">
        <f aca="false">((AM41+AP41))/(U41*1000)*1000000</f>
        <v>#DIV/0!</v>
      </c>
      <c r="AR41" s="268"/>
      <c r="AS41" s="34"/>
      <c r="AT41" s="269" t="n">
        <f aca="false">SUM(AT9:AT39)</f>
        <v>0</v>
      </c>
      <c r="AU41" s="269" t="n">
        <f aca="false">SUM(AU9:AU39)</f>
        <v>0</v>
      </c>
      <c r="AV41" s="269" t="n">
        <f aca="false">SUM(AV9:AV39)</f>
        <v>0</v>
      </c>
      <c r="AW41" s="269" t="n">
        <f aca="false">SUM(AW9:AW39)</f>
        <v>0</v>
      </c>
      <c r="AX41" s="269" t="n">
        <f aca="false">SUM(AX9:AX39)</f>
        <v>0</v>
      </c>
      <c r="AY41" s="269" t="n">
        <f aca="false">SUM(AY9:AY39)</f>
        <v>0</v>
      </c>
      <c r="AZ41" s="269" t="n">
        <f aca="false">SUM(AZ9:AZ39)</f>
        <v>150</v>
      </c>
      <c r="BB41" s="269" t="n">
        <f aca="false">SUM(BB9:BB39)</f>
        <v>0</v>
      </c>
      <c r="BC41" s="269" t="n">
        <f aca="false">SUM(BC9:BC39)</f>
        <v>0</v>
      </c>
      <c r="BD41" s="269" t="n">
        <f aca="false">SUM(BD9:BD39)</f>
        <v>0</v>
      </c>
      <c r="BE41" s="5" t="n">
        <f aca="false">(BC41-BB41)</f>
        <v>0</v>
      </c>
      <c r="BF41" s="271" t="e">
        <f aca="false">AQ41</f>
        <v>#DIV/0!</v>
      </c>
      <c r="BG41" s="271" t="n">
        <f aca="false">SUM(BG12:BG40)</f>
        <v>0</v>
      </c>
      <c r="BH41" s="271" t="n">
        <f aca="false">SUM(BH9:BH39)</f>
        <v>0</v>
      </c>
      <c r="BI41" s="271" t="n">
        <f aca="false">SUM(BI9:BI39)</f>
        <v>0</v>
      </c>
      <c r="BJ41" s="271" t="n">
        <f aca="false">SUM(BJ9:BJ39)</f>
        <v>0</v>
      </c>
      <c r="BK41" s="271" t="n">
        <f aca="false">SUM(BK9:BK39)</f>
        <v>0.5</v>
      </c>
      <c r="BL41" s="271" t="n">
        <f aca="false">SUM(BL9:BL39)</f>
        <v>0.6</v>
      </c>
      <c r="BM41" s="271" t="n">
        <f aca="false">SUM(BM9:BM39)</f>
        <v>0</v>
      </c>
      <c r="BN41" s="272" t="n">
        <f aca="false">AVERAGE(BN9:BN39)</f>
        <v>997.417419354839</v>
      </c>
      <c r="BO41" s="272" t="n">
        <f aca="false">AVERAGE(BO9:BO39)</f>
        <v>50.0587096774193</v>
      </c>
      <c r="BP41" s="272" t="n">
        <f aca="false">AVERAGE(BP9:BP39)</f>
        <v>0</v>
      </c>
      <c r="BQ41" s="272" t="n">
        <f aca="false">AVERAGE(BQ9:BQ39)</f>
        <v>0</v>
      </c>
      <c r="BR41" s="272" t="n">
        <f aca="false">AVERAGE(BR9:BR39)</f>
        <v>0</v>
      </c>
      <c r="BS41" s="84"/>
      <c r="BT41" s="272" t="n">
        <f aca="false">AVERAGE(BT9:BT39)</f>
        <v>0</v>
      </c>
      <c r="BU41" s="272" t="n">
        <f aca="false">AVERAGE(BU9:BU39)</f>
        <v>0</v>
      </c>
      <c r="BV41" s="5"/>
      <c r="BW41" s="273" t="n">
        <f aca="false">(SUM(BW9:BW39))</f>
        <v>0</v>
      </c>
      <c r="BX41" s="273" t="n">
        <f aca="false">(SUM(BX9:BX39))</f>
        <v>0</v>
      </c>
      <c r="BY41" s="273" t="n">
        <f aca="false">(SUM(BY9:BY39))</f>
        <v>0</v>
      </c>
      <c r="CA41" s="273" t="n">
        <f aca="false">(SUM(CA9:CA39))</f>
        <v>0</v>
      </c>
      <c r="CB41" s="273" t="n">
        <f aca="false">(SUM(CB9:CB39))</f>
        <v>6.5</v>
      </c>
      <c r="CD41" s="273"/>
      <c r="CE41" s="273"/>
      <c r="CF41" s="273"/>
      <c r="CG41" s="273"/>
    </row>
    <row r="42" customFormat="false" ht="14.95" hidden="false" customHeight="false" outlineLevel="0" collapsed="false">
      <c r="A42" s="274"/>
      <c r="B42" s="275" t="s">
        <v>138</v>
      </c>
      <c r="C42" s="276" t="s">
        <v>139</v>
      </c>
      <c r="D42" s="277" t="s">
        <v>140</v>
      </c>
      <c r="E42" s="277"/>
      <c r="F42" s="278" t="s">
        <v>141</v>
      </c>
      <c r="G42" s="278" t="s">
        <v>142</v>
      </c>
      <c r="H42" s="278" t="s">
        <v>80</v>
      </c>
      <c r="I42" s="278" t="s">
        <v>81</v>
      </c>
      <c r="J42" s="278" t="s">
        <v>80</v>
      </c>
      <c r="K42" s="278" t="s">
        <v>81</v>
      </c>
      <c r="L42" s="278" t="s">
        <v>80</v>
      </c>
      <c r="M42" s="278" t="s">
        <v>81</v>
      </c>
      <c r="N42" s="278" t="s">
        <v>80</v>
      </c>
      <c r="O42" s="278" t="s">
        <v>81</v>
      </c>
      <c r="P42" s="279" t="s">
        <v>143</v>
      </c>
      <c r="Q42" s="279" t="s">
        <v>144</v>
      </c>
      <c r="R42" s="279" t="s">
        <v>145</v>
      </c>
      <c r="S42" s="279" t="s">
        <v>145</v>
      </c>
      <c r="T42" s="279" t="s">
        <v>145</v>
      </c>
      <c r="U42" s="279" t="s">
        <v>145</v>
      </c>
      <c r="V42" s="279" t="s">
        <v>145</v>
      </c>
      <c r="W42" s="279" t="s">
        <v>146</v>
      </c>
      <c r="X42" s="279" t="s">
        <v>147</v>
      </c>
      <c r="Y42" s="279" t="s">
        <v>148</v>
      </c>
      <c r="Z42" s="279" t="s">
        <v>147</v>
      </c>
      <c r="AA42" s="279" t="s">
        <v>148</v>
      </c>
      <c r="AB42" s="279" t="s">
        <v>147</v>
      </c>
      <c r="AC42" s="279" t="s">
        <v>149</v>
      </c>
      <c r="AD42" s="279" t="s">
        <v>150</v>
      </c>
      <c r="AE42" s="279" t="s">
        <v>151</v>
      </c>
      <c r="AF42" s="279" t="s">
        <v>152</v>
      </c>
      <c r="AG42" s="279" t="s">
        <v>153</v>
      </c>
      <c r="AH42" s="279" t="s">
        <v>153</v>
      </c>
      <c r="AI42" s="279"/>
      <c r="AJ42" s="279" t="s">
        <v>153</v>
      </c>
      <c r="AK42" s="279" t="s">
        <v>154</v>
      </c>
      <c r="AL42" s="279" t="s">
        <v>153</v>
      </c>
      <c r="AM42" s="279"/>
      <c r="AN42" s="279" t="s">
        <v>154</v>
      </c>
      <c r="AO42" s="279" t="s">
        <v>153</v>
      </c>
      <c r="AP42" s="280"/>
      <c r="AQ42" s="281" t="s">
        <v>153</v>
      </c>
      <c r="AR42" s="282"/>
      <c r="AS42" s="283"/>
      <c r="AZ42" s="284" t="s">
        <v>154</v>
      </c>
      <c r="BF42" s="285" t="str">
        <f aca="false">AQ42</f>
        <v>Avg.</v>
      </c>
      <c r="BT42" s="5"/>
      <c r="BU42" s="5"/>
      <c r="BV42" s="5"/>
    </row>
    <row r="43" customFormat="false" ht="14.95" hidden="false" customHeight="false" outlineLevel="0" collapsed="false"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7"/>
      <c r="AQ43" s="288"/>
      <c r="AR43" s="288"/>
      <c r="BA43" s="289"/>
      <c r="BB43" s="290"/>
      <c r="BC43" s="290"/>
      <c r="BD43" s="290"/>
      <c r="BE43" s="5"/>
      <c r="BT43" s="5"/>
      <c r="BU43" s="5"/>
      <c r="BV43" s="5"/>
    </row>
    <row r="44" customFormat="false" ht="61.5" hidden="false" customHeight="true" outlineLevel="0" collapsed="false">
      <c r="B44" s="291" t="s">
        <v>155</v>
      </c>
      <c r="C44" s="291" t="s">
        <v>156</v>
      </c>
      <c r="D44" s="291" t="s">
        <v>157</v>
      </c>
      <c r="E44" s="291" t="s">
        <v>4</v>
      </c>
      <c r="F44" s="291" t="s">
        <v>158</v>
      </c>
      <c r="G44" s="291"/>
      <c r="H44" s="291" t="s">
        <v>159</v>
      </c>
      <c r="I44" s="291"/>
      <c r="J44" s="291" t="s">
        <v>160</v>
      </c>
      <c r="K44" s="291"/>
      <c r="L44" s="291" t="s">
        <v>161</v>
      </c>
      <c r="M44" s="291"/>
      <c r="N44" s="291" t="s">
        <v>162</v>
      </c>
      <c r="O44" s="291"/>
      <c r="P44" s="291" t="s">
        <v>163</v>
      </c>
      <c r="Q44" s="291"/>
      <c r="R44" s="292" t="s">
        <v>164</v>
      </c>
      <c r="S44" s="293" t="s">
        <v>165</v>
      </c>
      <c r="T44" s="294" t="s">
        <v>166</v>
      </c>
      <c r="U44" s="291" t="s">
        <v>12</v>
      </c>
      <c r="V44" s="294" t="s">
        <v>13</v>
      </c>
      <c r="W44" s="291" t="s">
        <v>167</v>
      </c>
      <c r="X44" s="291" t="s">
        <v>15</v>
      </c>
      <c r="Y44" s="291" t="s">
        <v>168</v>
      </c>
      <c r="Z44" s="291" t="s">
        <v>17</v>
      </c>
      <c r="AA44" s="291" t="s">
        <v>19</v>
      </c>
      <c r="AB44" s="291" t="s">
        <v>18</v>
      </c>
      <c r="AC44" s="293" t="s">
        <v>20</v>
      </c>
      <c r="AD44" s="295" t="s">
        <v>21</v>
      </c>
      <c r="AE44" s="296" t="s">
        <v>22</v>
      </c>
      <c r="AF44" s="296" t="s">
        <v>23</v>
      </c>
      <c r="AG44" s="296" t="s">
        <v>169</v>
      </c>
      <c r="AH44" s="291" t="s">
        <v>170</v>
      </c>
      <c r="AI44" s="291" t="s">
        <v>26</v>
      </c>
      <c r="AJ44" s="297" t="s">
        <v>27</v>
      </c>
      <c r="AK44" s="294" t="s">
        <v>171</v>
      </c>
      <c r="AL44" s="298" t="s">
        <v>29</v>
      </c>
      <c r="AM44" s="298" t="s">
        <v>30</v>
      </c>
      <c r="AN44" s="294" t="s">
        <v>172</v>
      </c>
      <c r="AO44" s="298" t="s">
        <v>173</v>
      </c>
      <c r="AP44" s="298" t="s">
        <v>33</v>
      </c>
      <c r="AQ44" s="297" t="s">
        <v>174</v>
      </c>
      <c r="AR44" s="299"/>
      <c r="AS44" s="299"/>
      <c r="BA44" s="289"/>
      <c r="BB44" s="290"/>
      <c r="BC44" s="290"/>
      <c r="BD44" s="290"/>
      <c r="BE44" s="300" t="n">
        <f aca="false">AVERAGE(BE28:BE31)</f>
        <v>0</v>
      </c>
      <c r="BT44" s="5"/>
      <c r="BU44" s="5"/>
      <c r="BV44" s="5"/>
    </row>
    <row r="45" customFormat="false" ht="14.3" hidden="false" customHeight="false" outlineLevel="0" collapsed="false">
      <c r="B45" s="301" t="s">
        <v>93</v>
      </c>
      <c r="C45" s="302" t="n">
        <f aca="false">IF(C6=0,"no data",AVERAGE(C6:C12))</f>
        <v>58.8228571428571</v>
      </c>
      <c r="D45" s="303" t="n">
        <f aca="false">IF(D6=0,"no data",AVERAGE(D6:D12))</f>
        <v>0.7162</v>
      </c>
      <c r="E45" s="302" t="n">
        <f aca="false">IF(E6=0,"no data",AVERAGE(E6:E12))</f>
        <v>52.16</v>
      </c>
      <c r="F45" s="302" t="n">
        <f aca="false">IF(F6=0,"no data",AVERAGE(F6:F12))</f>
        <v>66.1428571428571</v>
      </c>
      <c r="G45" s="302" t="n">
        <f aca="false">IF(G6=0,"no data",AVERAGE(G6:G12))</f>
        <v>51.8942857142857</v>
      </c>
      <c r="H45" s="302" t="n">
        <f aca="false">SUM(H6:H12)+INT(SUM(I6:I12)/60)</f>
        <v>0</v>
      </c>
      <c r="I45" s="302" t="n">
        <f aca="false">SUM(I6:I12)-INT(SUM(I6:I12)/60)*60</f>
        <v>0</v>
      </c>
      <c r="J45" s="302" t="n">
        <f aca="false">SUM(J6:J12)+INT(SUM(K6:K12)/60)</f>
        <v>0</v>
      </c>
      <c r="K45" s="302" t="n">
        <f aca="false">SUM(K6:K12)-INT(SUM(K6:K12)/60)*60</f>
        <v>0</v>
      </c>
      <c r="L45" s="302" t="n">
        <f aca="false">SUM(L6:L12)+INT(SUM(M6:M12)/60)</f>
        <v>0</v>
      </c>
      <c r="M45" s="302" t="n">
        <f aca="false">SUM(M6:M12)-INT(SUM(M6:M12)/60)*60</f>
        <v>0</v>
      </c>
      <c r="N45" s="302" t="n">
        <f aca="false">SUM(N6:N12)+INT(SUM(O6:O12)/60)</f>
        <v>0</v>
      </c>
      <c r="O45" s="302" t="n">
        <f aca="false">SUM(O6:O12)-INT(SUM(O6:O12)/60)*60</f>
        <v>0</v>
      </c>
      <c r="P45" s="302" t="n">
        <f aca="false">SUM(P6:P12)+INT(SUM(Q6:Q12)/60)</f>
        <v>0</v>
      </c>
      <c r="Q45" s="302" t="n">
        <f aca="false">SUM(Q6:Q12)-INT(SUM(Q6:Q12)/60)*60</f>
        <v>0</v>
      </c>
      <c r="R45" s="304" t="n">
        <f aca="false">IF(R6=0,"no data", AVERAGE(R6:R12))</f>
        <v>3718.42857142857</v>
      </c>
      <c r="S45" s="304" t="str">
        <f aca="false">IF(S6=0,"no data", AVERAGE(S6:S12))</f>
        <v>no data</v>
      </c>
      <c r="T45" s="304" t="str">
        <f aca="false">IF(T6=0,"no data", AVERAGE(T6:T12))</f>
        <v>no data</v>
      </c>
      <c r="U45" s="304" t="str">
        <f aca="false">IF(U6=0,"no data", AVERAGE(U6:U12))</f>
        <v>no data</v>
      </c>
      <c r="V45" s="304" t="str">
        <f aca="false">IF(V6=0,"no data", AVERAGE(V6:V12))</f>
        <v>no data</v>
      </c>
      <c r="W45" s="305" t="n">
        <f aca="false">IF(W6=0,"no data", AVERAGE(W6:W12))</f>
        <v>44</v>
      </c>
      <c r="X45" s="306" t="str">
        <f aca="false">IF(AND(X6=0,X7=0,X8=0,X9=0,X10=0,X11= 0,X12=0),"No outage",SUM(X6:X12))</f>
        <v>No outage</v>
      </c>
      <c r="Y45" s="306" t="n">
        <f aca="false">IF(Y6=0,"no data", AVERAGE(Y6:Y12))</f>
        <v>48</v>
      </c>
      <c r="Z45" s="306" t="str">
        <f aca="false">IF(AND(Z6=0,Z7=0,Z8=0,Z9=0,Z10=0,Z11= 0,Z12=0),"No outage",SUM(Z6:Z12))</f>
        <v>No outage</v>
      </c>
      <c r="AA45" s="306" t="n">
        <f aca="false">IF(AND(AA6=0,AA7=0,AA8=0,AA9=0,AA10=0, AA11=0,AA12=0),"No outage",SUM(AA6:AA12))</f>
        <v>420</v>
      </c>
      <c r="AB45" s="306" t="str">
        <f aca="false">IF(Z6=0,"no data", AVERAGE(AB6:AB12))</f>
        <v>no data</v>
      </c>
      <c r="AC45" s="302" t="str">
        <f aca="false">IF(Z6=0,"no data", SUM(AC6:AC12))</f>
        <v>no data</v>
      </c>
      <c r="AD45" s="302" t="str">
        <f aca="false">IF(AD6=0,"no data", SUM(AD6:AD12))</f>
        <v>no data</v>
      </c>
      <c r="AE45" s="305" t="str">
        <f aca="false">IF(AE6=0,"no data", AVERAGE(AE6:AE12))</f>
        <v>no data</v>
      </c>
      <c r="AF45" s="307" t="str">
        <f aca="false">IF(AF6=0,"no data", AVERAGE(AF6:AF12))</f>
        <v>no data</v>
      </c>
      <c r="AG45" s="306" t="n">
        <f aca="false">IF(AG6=0,"no data", AVERAGE(AG6:AG12))</f>
        <v>154.934523809524</v>
      </c>
      <c r="AH45" s="307" t="str">
        <f aca="false">IF(AH6=0,"no data", AVERAGE(AH6:AH12))</f>
        <v>no data</v>
      </c>
      <c r="AI45" s="307" t="n">
        <f aca="false">IF(AI6=0,"no data", AVERAGE(AI6:AI12))</f>
        <v>1</v>
      </c>
      <c r="AJ45" s="307" t="str">
        <f aca="false">IF(AJ6=0,"no data", AVERAGE(AJ6:AJ12))</f>
        <v>no data</v>
      </c>
      <c r="AK45" s="306" t="str">
        <f aca="false">IF(AK6=0,"no data", SUM(AK6:AK12))</f>
        <v>no data</v>
      </c>
      <c r="AL45" s="306" t="str">
        <f aca="false">IF(AL6=0,"no data", AVERAGE(AL6:AL12))</f>
        <v>no data</v>
      </c>
      <c r="AM45" s="306" t="e">
        <f aca="false">AK45*AL45</f>
        <v>#VALUE!</v>
      </c>
      <c r="AN45" s="306" t="str">
        <f aca="false">IF(AN6=0,"no data", SUM(AN6:AN12))</f>
        <v>no data</v>
      </c>
      <c r="AO45" s="306" t="str">
        <f aca="false">IF(AO6=0,"no data", AVERAGE(AO6:AO12))</f>
        <v>no data</v>
      </c>
      <c r="AP45" s="306" t="e">
        <f aca="false">AN45*AO45</f>
        <v>#VALUE!</v>
      </c>
      <c r="AQ45" s="308" t="e">
        <f aca="false">IF(AQ6=0,"no data", AVERAGE(AQ6:AQ12))</f>
        <v>#DIV/0!</v>
      </c>
      <c r="AR45" s="309"/>
      <c r="AS45" s="310"/>
      <c r="BA45" s="289"/>
      <c r="BB45" s="290"/>
      <c r="BC45" s="290"/>
      <c r="BD45" s="290"/>
      <c r="BT45" s="5"/>
      <c r="BU45" s="5"/>
      <c r="BV45" s="5"/>
    </row>
    <row r="46" customFormat="false" ht="14.3" hidden="false" customHeight="false" outlineLevel="0" collapsed="false">
      <c r="B46" s="301" t="s">
        <v>94</v>
      </c>
      <c r="C46" s="311" t="n">
        <f aca="false">IF(C13=0,"no data", AVERAGE(C13:C19))</f>
        <v>64.8885714285714</v>
      </c>
      <c r="D46" s="312" t="n">
        <f aca="false">IF(D13=0,"no data", AVERAGE(D13:D19))</f>
        <v>0.629114285714286</v>
      </c>
      <c r="E46" s="302" t="n">
        <f aca="false">IF(E7=0,"no data",AVERAGE(E7:E13))</f>
        <v>52.6314285714286</v>
      </c>
      <c r="F46" s="311" t="n">
        <f aca="false">IF(F13=0,"no data", AVERAGE(F13:F19))</f>
        <v>80.5714285714286</v>
      </c>
      <c r="G46" s="311" t="n">
        <f aca="false">IF(G13=0,"no data", AVERAGE(G13:G19))</f>
        <v>55.1428571428571</v>
      </c>
      <c r="H46" s="311" t="n">
        <f aca="false">SUM(H13:H19)+INT(SUM(I13:I19)/60)</f>
        <v>0</v>
      </c>
      <c r="I46" s="311" t="n">
        <f aca="false">SUM(I13:I19)-INT(SUM(J13:J19)/60)</f>
        <v>0</v>
      </c>
      <c r="J46" s="311" t="n">
        <f aca="false">SUM(J13:J19)+INT(SUM(K13:K19)/60)</f>
        <v>0</v>
      </c>
      <c r="K46" s="311" t="n">
        <f aca="false">SUM(K13:K19)-INT(SUM(L13:L19)/60)*60</f>
        <v>0</v>
      </c>
      <c r="L46" s="311" t="n">
        <f aca="false">SUM(L13:L19)+INT(SUM(M13:M19)/60)</f>
        <v>0</v>
      </c>
      <c r="M46" s="311" t="n">
        <f aca="false">SUM(M13:M19)-INT(SUM(N13:N19)/60)*60</f>
        <v>0</v>
      </c>
      <c r="N46" s="311" t="n">
        <f aca="false">SUM(N13:N19)+INT(SUM(O13:O19)/60)</f>
        <v>0</v>
      </c>
      <c r="O46" s="311" t="n">
        <f aca="false">SUM(O13:O19)-INT(SUM(P13:P19)/60)*60</f>
        <v>0</v>
      </c>
      <c r="P46" s="311" t="n">
        <f aca="false">SUM(P13:P19)+INT(SUM(Q13:Q19)/60)</f>
        <v>0</v>
      </c>
      <c r="Q46" s="311" t="n">
        <f aca="false">SUM(Q7:Q13)-INT(SUM(Q13:Q19)/60)*60</f>
        <v>0</v>
      </c>
      <c r="R46" s="313" t="n">
        <f aca="false">IF(R13=0,"no data", AVERAGE(R13:R19))</f>
        <v>3697.42857142857</v>
      </c>
      <c r="S46" s="313" t="str">
        <f aca="false">IF(S13=0,"no data", AVERAGE(S13:S19))</f>
        <v>no data</v>
      </c>
      <c r="T46" s="313" t="str">
        <f aca="false">IF(T13=0,"no data", AVERAGE(T13:T19))</f>
        <v>no data</v>
      </c>
      <c r="U46" s="313" t="str">
        <f aca="false">IF(U13=0,"no data", SUM(U13:U19))</f>
        <v>no data</v>
      </c>
      <c r="V46" s="313" t="str">
        <f aca="false">IF(V13=0,"no data", SUM(V13:V19))</f>
        <v>no data</v>
      </c>
      <c r="W46" s="313" t="n">
        <f aca="false">IF(W13=0,"no data", AVERAGE(W13:W19))</f>
        <v>44</v>
      </c>
      <c r="X46" s="314" t="str">
        <f aca="false">IF(AND(X13=0,X14=0,X15=0,X16=0,X17=0,X18=0,X19=0),"No outage",SUM(X13:X19))</f>
        <v>No outage</v>
      </c>
      <c r="Y46" s="314" t="n">
        <f aca="false">IF(AND(Y13=0,Y14=0,Y15=0,Y16=0,Y17=0,Y18=0,Y19=0),"No outage",SUM(Y13:Y19))</f>
        <v>336</v>
      </c>
      <c r="Z46" s="313" t="str">
        <f aca="false">IF(Z13=0,"no data", AVERAGE(Z13:Z19))</f>
        <v>no data</v>
      </c>
      <c r="AA46" s="314" t="n">
        <f aca="false">IF(AND(AA13=0,AA14=0,AA15=0,AA16=0,AA17=0,AA18=0,AA19=0),"No outage",SUM(AA13:AA19))</f>
        <v>420</v>
      </c>
      <c r="AB46" s="313" t="str">
        <f aca="false">IF(AB13=0,"no data", AVERAGE(AB13:AB19))</f>
        <v>no data</v>
      </c>
      <c r="AC46" s="313" t="n">
        <f aca="false">IF(AC13=0,"no data", SUM(AC13:AC19))</f>
        <v>30</v>
      </c>
      <c r="AD46" s="313" t="str">
        <f aca="false">IF(AD13=0,"no data", SUM(AD13:AD19))</f>
        <v>no data</v>
      </c>
      <c r="AE46" s="313" t="str">
        <f aca="false">IF(AE13=0,"no data", AVERAGE(AE13:AE19))</f>
        <v>no data</v>
      </c>
      <c r="AF46" s="315" t="e">
        <f aca="false">IF(AF13=0,"no data", AVERAGE(AF13:AF19))</f>
        <v>#DIV/0!</v>
      </c>
      <c r="AG46" s="313" t="n">
        <f aca="false">IF(AG13=0,"no data", AVERAGE(AG13:AG19))</f>
        <v>154.059523809524</v>
      </c>
      <c r="AH46" s="315" t="e">
        <f aca="false">IF(AH13=0,"no data", AVERAGE(AH13:AH19))</f>
        <v>#DIV/0!</v>
      </c>
      <c r="AI46" s="315" t="n">
        <f aca="false">IF(AI13=0,"no data", AVERAGE(AI13:AI19))</f>
        <v>1</v>
      </c>
      <c r="AJ46" s="315" t="e">
        <f aca="false">IF(AJ13=0,"no data", AVERAGE(AJ13:AJ19))</f>
        <v>#DIV/0!</v>
      </c>
      <c r="AK46" s="316" t="str">
        <f aca="false">IF(AK13=0,"no data",SUM(AK13:AK19))</f>
        <v>no data</v>
      </c>
      <c r="AL46" s="317" t="str">
        <f aca="false">IF(AL13=0,"no data", AVERAGE(AL13:AL19))</f>
        <v>no data</v>
      </c>
      <c r="AM46" s="314" t="e">
        <f aca="false">AK46*AL46</f>
        <v>#VALUE!</v>
      </c>
      <c r="AN46" s="314" t="str">
        <f aca="false">IF(AN13=0,"no data", SUM(AN13:AN19))</f>
        <v>no data</v>
      </c>
      <c r="AO46" s="316" t="str">
        <f aca="false">IF(AO13=0,"no data",AVERAGE(AO13:AO19))</f>
        <v>no data</v>
      </c>
      <c r="AP46" s="314" t="e">
        <f aca="false">AN46*AO46</f>
        <v>#VALUE!</v>
      </c>
      <c r="AQ46" s="318" t="e">
        <f aca="false">IF(AQ13=0,"no data", AVERAGE(AQ13:AQ19))</f>
        <v>#DIV/0!</v>
      </c>
      <c r="AR46" s="309"/>
      <c r="AS46" s="310"/>
      <c r="AX46" s="0" t="n">
        <f aca="false">3413/12465</f>
        <v>0.273806658644204</v>
      </c>
      <c r="BA46" s="289"/>
      <c r="BC46" s="290"/>
      <c r="BT46" s="5"/>
      <c r="BU46" s="5"/>
      <c r="BV46" s="5"/>
    </row>
    <row r="47" customFormat="false" ht="14.3" hidden="false" customHeight="false" outlineLevel="0" collapsed="false">
      <c r="A47" s="290"/>
      <c r="B47" s="301" t="s">
        <v>95</v>
      </c>
      <c r="C47" s="314" t="n">
        <f aca="false">IF(C20=0,"no data", AVERAGE(C20:C26))</f>
        <v>67.1885714285714</v>
      </c>
      <c r="D47" s="312" t="n">
        <f aca="false">IF(D20=0,"no data", AVERAGE(D20:D26))</f>
        <v>0.622342857142857</v>
      </c>
      <c r="E47" s="302" t="n">
        <f aca="false">IF(E20=0,"no data",AVERAGE(E20:E26))</f>
        <v>56.26</v>
      </c>
      <c r="F47" s="314" t="n">
        <f aca="false">IF(F20=0,"no data", AVERAGE(F20:F26))</f>
        <v>81.2857142857143</v>
      </c>
      <c r="G47" s="314" t="n">
        <f aca="false">IF(G20=0,"no data", AVERAGE(G20:G26))</f>
        <v>57.1428571428571</v>
      </c>
      <c r="H47" s="311" t="n">
        <f aca="false">SUM(H20:H26)+INT(SUM(I20:I26)/60)</f>
        <v>0</v>
      </c>
      <c r="I47" s="311" t="n">
        <f aca="false">SUM(I20:I26)-INT(SUM(I26:I26)/60)*60</f>
        <v>0</v>
      </c>
      <c r="J47" s="311" t="n">
        <f aca="false">SUM(J20:J26)+INT(SUM(K20:K26)/60)</f>
        <v>0</v>
      </c>
      <c r="K47" s="311" t="n">
        <f aca="false">SUM(K20:K26)-INT(SUM(K20:K26)/60)*60</f>
        <v>0</v>
      </c>
      <c r="L47" s="311" t="n">
        <f aca="false">SUM(L20:L26)+INT(SUM(M20:M26)/60)</f>
        <v>100</v>
      </c>
      <c r="M47" s="311" t="n">
        <f aca="false">SUM(M20:M26)-INT(SUM(M20:M26)/60)*60</f>
        <v>45</v>
      </c>
      <c r="N47" s="311" t="n">
        <f aca="false">SUM(N20:N26)+INT(SUM(O20:O26)/60)</f>
        <v>100</v>
      </c>
      <c r="O47" s="311" t="n">
        <f aca="false">SUM(O20:O26)-INT(SUM(O20:O26)/60)*60</f>
        <v>45</v>
      </c>
      <c r="P47" s="311" t="n">
        <f aca="false">SUM(P20:P26)+INT(SUM(Q20:Q26)/60)</f>
        <v>0</v>
      </c>
      <c r="Q47" s="311" t="n">
        <f aca="false">SUM(Q20:Q26)-INT(SUM(Q20:Q26)/60)*60</f>
        <v>0</v>
      </c>
      <c r="R47" s="313" t="n">
        <f aca="false">IF(R20=0,"no data", AVERAGE(R20:R26))</f>
        <v>3688.14285714286</v>
      </c>
      <c r="S47" s="313" t="str">
        <f aca="false">IF(S20=0,"no data", AVERAGE(S20:S26))</f>
        <v>no data</v>
      </c>
      <c r="T47" s="313" t="str">
        <f aca="false">IF(T20=0,"no data", AVERAGE(T20:T26))</f>
        <v>no data</v>
      </c>
      <c r="U47" s="319" t="str">
        <f aca="false">IF(U20=0,"no data", SUM(U20:U26))</f>
        <v>no data</v>
      </c>
      <c r="V47" s="319" t="str">
        <f aca="false">IF(V20=0,"no data", SUM(V20:V26))</f>
        <v>no data</v>
      </c>
      <c r="W47" s="319" t="n">
        <f aca="false">IF(W20=0,"no data", AVERAGE(W20:W26))</f>
        <v>44</v>
      </c>
      <c r="X47" s="314" t="str">
        <f aca="false">IF(AND(X20=0,X21=0,X22=0,X23=0,X24=0,X25=0,X26=0),"No outage",SUM(X20:X26))</f>
        <v>No outage</v>
      </c>
      <c r="Y47" s="314" t="n">
        <f aca="false">IF(AND(Y20=0,Y21=0,Y22=0,Y23=0,Y24=0,Y25=0,Y26=0),"No outage",SUM(Y20:Y26))</f>
        <v>336</v>
      </c>
      <c r="Z47" s="319" t="str">
        <f aca="false">IF(Z20=0,"no data", AVERAGE(Z20:Z26))</f>
        <v>no data</v>
      </c>
      <c r="AA47" s="314" t="n">
        <f aca="false">IF(AND(AA20=0,AA21=0,AA22=0,AA23=0,AA24=0,AA25=0,AA26=0),"No outage",SUM(AA20:AA26))</f>
        <v>420</v>
      </c>
      <c r="AB47" s="314" t="str">
        <f aca="false">IF(AB20=0,"no data", AVERAGE(AB20:AB26))</f>
        <v>no data</v>
      </c>
      <c r="AC47" s="314" t="n">
        <f aca="false">IF(AC20=0,"no data", SUM(AC20:AC26))</f>
        <v>42</v>
      </c>
      <c r="AD47" s="319" t="str">
        <f aca="false">IF(AD20=0,"no data", SUM(AD20:AD26))</f>
        <v>no data</v>
      </c>
      <c r="AE47" s="314" t="str">
        <f aca="false">IF(AE20=0,"no data", AVERAGE(AE20:AE26))</f>
        <v>no data</v>
      </c>
      <c r="AF47" s="315" t="e">
        <f aca="false">IF(AF20=0,"no data", AVERAGE(AF20:AF26))</f>
        <v>#DIV/0!</v>
      </c>
      <c r="AG47" s="314" t="n">
        <f aca="false">IF(AG20=0,"no data", AVERAGE(AG20:AG26))</f>
        <v>153.672619047619</v>
      </c>
      <c r="AH47" s="315" t="e">
        <f aca="false">IF(AH20=0,"no data", AVERAGE(AH20:AH26))</f>
        <v>#DIV/0!</v>
      </c>
      <c r="AI47" s="315" t="n">
        <f aca="false">IF(AI20=0,"no data", AVERAGE(AI20:AI26))</f>
        <v>1</v>
      </c>
      <c r="AJ47" s="315" t="e">
        <f aca="false">IF(AJ20=0,"no data", AVERAGE(AJ20:AJ26))</f>
        <v>#DIV/0!</v>
      </c>
      <c r="AK47" s="314" t="str">
        <f aca="false">IF(AK20=0,"no data", SUM(AK20:AK26))</f>
        <v>no data</v>
      </c>
      <c r="AL47" s="314" t="str">
        <f aca="false">IF(AL20=0,"no data", AVERAGE(AL20:AL26))</f>
        <v>no data</v>
      </c>
      <c r="AM47" s="314" t="e">
        <f aca="false">AK47*AL47</f>
        <v>#VALUE!</v>
      </c>
      <c r="AN47" s="314" t="str">
        <f aca="false">IF(AN20=0,"no data", SUM(AN20:AN25))</f>
        <v>no data</v>
      </c>
      <c r="AO47" s="314" t="str">
        <f aca="false">IF(AO20=0,"no data", AVERAGE(AO20:AO25))</f>
        <v>no data</v>
      </c>
      <c r="AP47" s="314" t="e">
        <f aca="false">AN47*AO47</f>
        <v>#VALUE!</v>
      </c>
      <c r="AQ47" s="318" t="e">
        <f aca="false">IF(AQ20=0,"no data", AVERAGE(AQ20:AQ26))</f>
        <v>#DIV/0!</v>
      </c>
      <c r="AR47" s="309"/>
      <c r="AS47" s="310"/>
      <c r="AT47" s="290"/>
      <c r="AU47" s="290"/>
      <c r="AV47" s="290"/>
      <c r="AW47" s="290"/>
      <c r="AX47" s="290" t="n">
        <f aca="false">3413/12796</f>
        <v>0.266723976242576</v>
      </c>
      <c r="AY47" s="290"/>
      <c r="AZ47" s="290"/>
      <c r="BA47" s="289"/>
      <c r="BB47" s="290"/>
      <c r="BC47" s="290"/>
      <c r="BD47" s="290"/>
      <c r="BE47" s="290"/>
      <c r="BF47" s="290"/>
      <c r="BG47" s="290"/>
      <c r="BT47" s="5"/>
      <c r="BU47" s="5"/>
      <c r="BV47" s="5"/>
    </row>
    <row r="48" customFormat="false" ht="14.3" hidden="false" customHeight="false" outlineLevel="0" collapsed="false">
      <c r="B48" s="301" t="s">
        <v>96</v>
      </c>
      <c r="C48" s="314" t="n">
        <f aca="false">IF(C21=0,"no data", AVERAGE(C27:C33))</f>
        <v>71.5071428571429</v>
      </c>
      <c r="D48" s="312" t="n">
        <f aca="false">IF(D21=0,"no data", AVERAGE(D27:D33))</f>
        <v>0.622485714285714</v>
      </c>
      <c r="E48" s="302" t="n">
        <f aca="false">IF(E20=0,"no data",AVERAGE(E20:E26))</f>
        <v>56.26</v>
      </c>
      <c r="F48" s="314" t="n">
        <f aca="false">IF(F21=0,"no data", AVERAGE(F27:F33))</f>
        <v>87.8242857142857</v>
      </c>
      <c r="G48" s="314" t="n">
        <f aca="false">IF(G21=0,"no data", AVERAGE(G27:G33))</f>
        <v>62.4</v>
      </c>
      <c r="H48" s="311" t="n">
        <f aca="false">SUM(H27:H33)+INT(SUM(I27:I33)/60)</f>
        <v>0</v>
      </c>
      <c r="I48" s="311" t="n">
        <f aca="false">SUM(I27:I33)-INT(SUM(I27:I33)/60)*60</f>
        <v>0</v>
      </c>
      <c r="J48" s="311" t="n">
        <f aca="false">SUM(J27:J33)+INT(SUM(K27:K33)/60)</f>
        <v>0</v>
      </c>
      <c r="K48" s="311" t="n">
        <f aca="false">SUM(K27:K33)-INT(SUM(K27:K33)/60)*60</f>
        <v>0</v>
      </c>
      <c r="L48" s="311" t="n">
        <f aca="false">SUM(L27:L33)+INT(SUM(M27:M33)/60)</f>
        <v>8</v>
      </c>
      <c r="M48" s="311" t="n">
        <f aca="false">SUM(M27:M33)-INT(SUM(M27:M33)/60)*60</f>
        <v>0</v>
      </c>
      <c r="N48" s="311" t="n">
        <f aca="false">SUM(N27:N33)+INT(SUM(O27:O33)/60)</f>
        <v>8</v>
      </c>
      <c r="O48" s="311" t="n">
        <f aca="false">SUM(O27:O33)-INT(SUM(O27:O33)/60)*60</f>
        <v>0</v>
      </c>
      <c r="P48" s="311" t="n">
        <f aca="false">SUM(P27:P33)+INT(SUM(Q27:Q33)/60)</f>
        <v>0</v>
      </c>
      <c r="Q48" s="311" t="n">
        <f aca="false">SUM(Q27:Q33)-INT(SUM(Q27:Q33)/60)*60</f>
        <v>0</v>
      </c>
      <c r="R48" s="313" t="n">
        <f aca="false">IF(R27=0,"no data", AVERAGE(R27:R33))</f>
        <v>3669</v>
      </c>
      <c r="S48" s="313" t="n">
        <f aca="false">IF(S27=0,"no data", AVERAGE(S27:S33))</f>
        <v>177.142857142857</v>
      </c>
      <c r="T48" s="313" t="str">
        <f aca="false">IF(T27=0,"no data", AVERAGE(T27:T33))</f>
        <v>no data</v>
      </c>
      <c r="U48" s="313" t="str">
        <f aca="false">IF(U27=0,"no data", SUM(U27:U33))</f>
        <v>no data</v>
      </c>
      <c r="V48" s="313" t="str">
        <f aca="false">IF(V27=0,"no data", SUM(V27:V33))</f>
        <v>no data</v>
      </c>
      <c r="W48" s="319" t="n">
        <f aca="false">IF(W27=0,"no data", AVERAGE(W27:W33))</f>
        <v>44</v>
      </c>
      <c r="X48" s="314" t="n">
        <f aca="false">IF(AND(X27=0,X28=0,X29=0,X30=0,X31=0,X32=0,X33=0),"No outage",SUM(X27:X33))</f>
        <v>9600</v>
      </c>
      <c r="Y48" s="314" t="n">
        <f aca="false">IF(AND(Y27=0,Y28=0,Y29=0,Y30=0,Y31=0,Y32=0,Y33=0),"No outage",SUM(Y27:Y33))</f>
        <v>336</v>
      </c>
      <c r="Z48" s="319" t="n">
        <f aca="false">IF(Z27=0,"no data", AVERAGE(Z27:Z33))</f>
        <v>1371.42857142857</v>
      </c>
      <c r="AA48" s="314" t="n">
        <f aca="false">IF(AND(AA27=0,AA28=0,AA29=0,AA30=0,AA31=0,AA32=0,AA33=0),"No outage",SUM(AA27:AA33))</f>
        <v>420</v>
      </c>
      <c r="AB48" s="314" t="n">
        <f aca="false">IF(AB27=0,"no data", AVERAGE(AB27:AB33))</f>
        <v>1371.42857142857</v>
      </c>
      <c r="AC48" s="313" t="n">
        <f aca="false">IF(AC27=0,"no data", SUM(AC27:AC33))</f>
        <v>27</v>
      </c>
      <c r="AD48" s="313" t="str">
        <f aca="false">IF(AD27=0,"no data", SUM(AD27:AD33))</f>
        <v>no data</v>
      </c>
      <c r="AE48" s="319" t="str">
        <f aca="false">IF(AE27=0,"no data", AVERAGE(AE27:AE33))</f>
        <v>no data</v>
      </c>
      <c r="AF48" s="312" t="e">
        <f aca="false">IF(AF27=0,"no data", AVERAGE(AF27:AF33))</f>
        <v>#DIV/0!</v>
      </c>
      <c r="AG48" s="314" t="n">
        <f aca="false">IF(AG27=0,"no data", AVERAGE(AG27:AG33))</f>
        <v>152.875</v>
      </c>
      <c r="AH48" s="312" t="e">
        <f aca="false">IF(AH27=0,"no data", AVERAGE(AH27:AH33))</f>
        <v>#DIV/0!</v>
      </c>
      <c r="AI48" s="312" t="n">
        <f aca="false">IF(AI27=0,"no data", AVERAGE(AI27:AI33))</f>
        <v>0.0476190476190476</v>
      </c>
      <c r="AJ48" s="312" t="e">
        <f aca="false">IF(AJ27=0,"no data", AVERAGE(AJ27:AJ33))</f>
        <v>#DIV/0!</v>
      </c>
      <c r="AK48" s="313" t="str">
        <f aca="false">IF(AK27=0,"no data", SUM(AK27:AK33))</f>
        <v>no data</v>
      </c>
      <c r="AL48" s="314" t="str">
        <f aca="false">IF(AL27=0,"no data", AVERAGE(AL27:AL33))</f>
        <v>no data</v>
      </c>
      <c r="AM48" s="314" t="e">
        <f aca="false">AK48*AL48</f>
        <v>#VALUE!</v>
      </c>
      <c r="AN48" s="314" t="str">
        <f aca="false">IF(AN27=0,"no data", SUM(AN27:AN33))</f>
        <v>no data</v>
      </c>
      <c r="AO48" s="314" t="str">
        <f aca="false">IF(AO27=0,"no data", AVERAGE(AO27:AO33))</f>
        <v>no data</v>
      </c>
      <c r="AP48" s="314" t="e">
        <f aca="false">AN48*AO48</f>
        <v>#VALUE!</v>
      </c>
      <c r="AQ48" s="318" t="e">
        <f aca="false">IF(AQ27=0,"no data", AVERAGE(AQ27:AQ33))</f>
        <v>#DIV/0!</v>
      </c>
      <c r="AR48" s="309"/>
      <c r="AS48" s="310"/>
      <c r="BA48" s="289"/>
      <c r="BC48" s="290"/>
      <c r="BT48" s="5"/>
      <c r="BU48" s="5"/>
      <c r="BV48" s="5"/>
    </row>
    <row r="49" customFormat="false" ht="14.3" hidden="false" customHeight="false" outlineLevel="0" collapsed="false">
      <c r="B49" s="301" t="s">
        <v>97</v>
      </c>
      <c r="C49" s="314" t="n">
        <f aca="false">IF(C34=0,"no data", AVERAGE(C34:C40))</f>
        <v>79.3833333333333</v>
      </c>
      <c r="D49" s="314" t="n">
        <f aca="false">IF(D34=0,"no data", AVERAGE(D34:D40))</f>
        <v>0.540333333333333</v>
      </c>
      <c r="E49" s="302" t="n">
        <f aca="false">IF(E34=0,"no data",AVERAGE(E34:E40))</f>
        <v>62.8666666666667</v>
      </c>
      <c r="F49" s="314" t="n">
        <f aca="false">IF(F34=0,"no data", AVERAGE(F34:F40))</f>
        <v>94.1666666666667</v>
      </c>
      <c r="G49" s="314" t="n">
        <f aca="false">IF(G34=0,"no data", AVERAGE(G34:G40))</f>
        <v>66</v>
      </c>
      <c r="H49" s="311" t="n">
        <f aca="false">SUM(H34:H40)+INT(SUM(I34:I40)/60)</f>
        <v>0</v>
      </c>
      <c r="I49" s="311" t="n">
        <f aca="false">SUM(I34:I40)-INT(SUM(I34:I40)/60)*60</f>
        <v>0</v>
      </c>
      <c r="J49" s="311" t="n">
        <f aca="false">SUM(J34:J40)+INT(SUM(K34:K40)/60)</f>
        <v>0</v>
      </c>
      <c r="K49" s="311" t="n">
        <f aca="false">SUM(K34:K40)-INT(SUM(K34:K40)/60)*60</f>
        <v>0</v>
      </c>
      <c r="L49" s="311" t="n">
        <f aca="false">SUM(L34:L40)+INT(SUM(M34:M40)/60)</f>
        <v>0</v>
      </c>
      <c r="M49" s="311" t="n">
        <f aca="false">SUM(M34:M40)-INT(SUM(M34:M40)/60)*60</f>
        <v>0</v>
      </c>
      <c r="N49" s="311" t="n">
        <f aca="false">SUM(N34:N40)+INT(SUM(O34:O40)/60)</f>
        <v>0</v>
      </c>
      <c r="O49" s="311" t="n">
        <f aca="false">SUM(O34:O40)-INT(SUM(O34:O40)/60)*60</f>
        <v>0</v>
      </c>
      <c r="P49" s="311" t="n">
        <f aca="false">SUM(P34:P40)+INT(SUM(Q34:Q40)/60)</f>
        <v>0</v>
      </c>
      <c r="Q49" s="311" t="n">
        <f aca="false">SUM(Q34:Q40)-INT(SUM(Q34:Q40)/60)*60</f>
        <v>0</v>
      </c>
      <c r="R49" s="313" t="n">
        <f aca="false">IF(R28=0,"no data", AVERAGE(R34:R40))</f>
        <v>3601.66666666667</v>
      </c>
      <c r="S49" s="313" t="str">
        <f aca="false">IF(S34=0,"no data", AVERAGE(S34:S40))</f>
        <v>no data</v>
      </c>
      <c r="T49" s="313" t="str">
        <f aca="false">IF(T34=0,"no data", AVERAGE(T34:T40))</f>
        <v>no data</v>
      </c>
      <c r="U49" s="313" t="str">
        <f aca="false">IF(U34=0,"no data", SUM(U34:U40))</f>
        <v>no data</v>
      </c>
      <c r="V49" s="313" t="str">
        <f aca="false">IF(V34=0,"no data", SUM(V34:V40))</f>
        <v>no data</v>
      </c>
      <c r="W49" s="319" t="n">
        <f aca="false">IF(W34=0,"no data", AVERAGE(W34:W40))</f>
        <v>43</v>
      </c>
      <c r="X49" s="314" t="e">
        <f aca="false">IF(AND(X34=0,X35=0,X36=0,X37=0,X38=0,X39=0,#REF!=0),"No outage",SUM(X34:X40))</f>
        <v>#REF!</v>
      </c>
      <c r="Y49" s="314" t="e">
        <f aca="false">IF(AND(Y34=0,Y35=0,Y36=0,Y37=0,Y38=0,Y39=0,#REF!=0),"No outage",SUM(Y34:Y40))</f>
        <v>#REF!</v>
      </c>
      <c r="Z49" s="319" t="n">
        <f aca="false">IF(Z34=0,"no data", AVERAGE(Z34:Z40))</f>
        <v>480</v>
      </c>
      <c r="AA49" s="314" t="e">
        <f aca="false">IF(AND(AA34=0,AA35=0,AA36=0,AA37=0,AA38=0,AA39=0,#REF!=0),"No outage",SUM(AA34:AA40))</f>
        <v>#REF!</v>
      </c>
      <c r="AB49" s="314" t="n">
        <f aca="false">IF(AB34=0,"no data", AVERAGE(AB34:AB40))</f>
        <v>480</v>
      </c>
      <c r="AC49" s="313" t="n">
        <f aca="false">IF(AC34=0,"no data", SUM(AC34:AC40))</f>
        <v>30</v>
      </c>
      <c r="AD49" s="313" t="str">
        <f aca="false">IF(AD34=0,"no data", SUM(AD34:AD40))</f>
        <v>no data</v>
      </c>
      <c r="AE49" s="319" t="str">
        <f aca="false">IF(AE34=0,"no data", AVERAGE(AE34:AE40))</f>
        <v>no data</v>
      </c>
      <c r="AF49" s="312" t="e">
        <f aca="false">IF(AF34=0,"no data", AVERAGE(AF34:AF40))</f>
        <v>#DIV/0!</v>
      </c>
      <c r="AG49" s="314" t="n">
        <f aca="false">IF(AG34=0,"no data", AVERAGE(AG34:AG40))</f>
        <v>150.069444444444</v>
      </c>
      <c r="AH49" s="312" t="e">
        <f aca="false">IF(AH34=0,"no data", AVERAGE(AH34:AH40))</f>
        <v>#DIV/0!</v>
      </c>
      <c r="AI49" s="312" t="str">
        <f aca="false">IF(AI28=0,"no data", AVERAGE(AI34:AI40))</f>
        <v>no data</v>
      </c>
      <c r="AJ49" s="312" t="e">
        <f aca="false">IF(AJ34=0,"no data", AVERAGE(AJ34:AJ40))</f>
        <v>#DIV/0!</v>
      </c>
      <c r="AK49" s="313" t="str">
        <f aca="false">IF(AK34=0,"no data", SUM(AK34:AK40))</f>
        <v>no data</v>
      </c>
      <c r="AL49" s="314" t="str">
        <f aca="false">IF(AL34=0,"no data", AVERAGE(AL34:AL40))</f>
        <v>no data</v>
      </c>
      <c r="AM49" s="314" t="e">
        <f aca="false">AK49*AL49</f>
        <v>#VALUE!</v>
      </c>
      <c r="AN49" s="314" t="str">
        <f aca="false">IF(AN34=0,"no data", SUM(AN34:AN40))</f>
        <v>no data</v>
      </c>
      <c r="AO49" s="314" t="str">
        <f aca="false">IF(AO34=0,"no data", AVERAGE(AO34:AO40))</f>
        <v>no data</v>
      </c>
      <c r="AP49" s="314" t="e">
        <f aca="false">AN49*AO49</f>
        <v>#VALUE!</v>
      </c>
      <c r="AQ49" s="314" t="e">
        <f aca="false">IF(AQ34=0,"no data", AVERAGE(AQ34:AQ40))</f>
        <v>#DIV/0!</v>
      </c>
      <c r="AR49" s="309"/>
      <c r="AS49" s="310"/>
      <c r="BA49" s="289"/>
      <c r="BC49" s="290"/>
      <c r="BT49" s="5"/>
      <c r="BU49" s="5"/>
      <c r="BV49" s="5"/>
    </row>
    <row r="50" customFormat="false" ht="14.3" hidden="false" customHeight="false" outlineLevel="0" collapsed="false">
      <c r="B50" s="2"/>
      <c r="C50" s="320"/>
      <c r="D50" s="320"/>
      <c r="E50" s="320"/>
      <c r="F50" s="320"/>
      <c r="G50" s="321"/>
      <c r="H50" s="321"/>
      <c r="I50" s="321"/>
      <c r="J50" s="321"/>
      <c r="K50" s="322"/>
      <c r="L50" s="322"/>
      <c r="M50" s="322"/>
      <c r="N50" s="322"/>
      <c r="O50" s="323"/>
      <c r="P50" s="323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3"/>
      <c r="AD50" s="323"/>
      <c r="AE50" s="320"/>
      <c r="AF50" s="323"/>
      <c r="AG50" s="323"/>
      <c r="AH50" s="320"/>
      <c r="AI50" s="320"/>
      <c r="AJ50" s="320"/>
      <c r="AK50" s="320"/>
      <c r="AL50" s="320"/>
      <c r="AM50" s="320"/>
      <c r="AQ50" s="300"/>
      <c r="AR50" s="300"/>
      <c r="AS50" s="300"/>
      <c r="AT50" s="300"/>
      <c r="BA50" s="289"/>
      <c r="BC50" s="290"/>
      <c r="BT50" s="5"/>
      <c r="BU50" s="5"/>
      <c r="BV50" s="5"/>
    </row>
    <row r="51" customFormat="false" ht="14.95" hidden="false" customHeight="false" outlineLevel="0" collapsed="false">
      <c r="B51" s="2"/>
      <c r="C51" s="320"/>
      <c r="D51" s="320"/>
      <c r="E51" s="320"/>
      <c r="F51" s="320"/>
      <c r="G51" s="321"/>
      <c r="H51" s="321"/>
      <c r="I51" s="321"/>
      <c r="J51" s="321"/>
      <c r="K51" s="322"/>
      <c r="L51" s="322"/>
      <c r="M51" s="322"/>
      <c r="N51" s="322"/>
      <c r="O51" s="323"/>
      <c r="P51" s="323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3"/>
      <c r="AD51" s="323"/>
      <c r="AE51" s="320"/>
      <c r="AF51" s="323"/>
      <c r="AG51" s="323"/>
      <c r="AH51" s="320"/>
      <c r="AI51" s="320"/>
      <c r="AJ51" s="320"/>
      <c r="AK51" s="320"/>
      <c r="AL51" s="320"/>
      <c r="AM51" s="320"/>
      <c r="AQ51" s="300"/>
      <c r="AR51" s="300"/>
      <c r="AS51" s="300"/>
      <c r="AT51" s="300"/>
      <c r="BA51" s="289"/>
      <c r="BC51" s="290"/>
      <c r="BT51" s="5"/>
      <c r="BU51" s="5"/>
      <c r="BV51" s="5"/>
    </row>
    <row r="52" customFormat="false" ht="16.3" hidden="false" customHeight="false" outlineLevel="0" collapsed="false">
      <c r="B52" s="324" t="s">
        <v>175</v>
      </c>
      <c r="C52" s="325" t="s">
        <v>176</v>
      </c>
      <c r="D52" s="325"/>
      <c r="E52" s="325"/>
      <c r="F52" s="325"/>
      <c r="G52" s="325"/>
      <c r="H52" s="325"/>
      <c r="I52" s="325"/>
      <c r="J52" s="325"/>
      <c r="K52" s="325"/>
      <c r="L52" s="325"/>
      <c r="M52" s="325"/>
      <c r="N52" s="325"/>
      <c r="O52" s="325"/>
      <c r="P52" s="325"/>
      <c r="Q52" s="325"/>
      <c r="R52" s="325"/>
      <c r="S52" s="325"/>
      <c r="T52" s="325"/>
      <c r="U52" s="325"/>
      <c r="V52" s="325"/>
      <c r="W52" s="325"/>
      <c r="X52" s="325"/>
      <c r="Y52" s="325"/>
      <c r="Z52" s="325"/>
      <c r="AA52" s="325"/>
      <c r="AB52" s="325"/>
      <c r="AC52" s="325"/>
      <c r="AD52" s="325"/>
      <c r="AE52" s="325"/>
      <c r="AF52" s="323"/>
      <c r="AG52" s="323"/>
      <c r="AH52" s="320"/>
      <c r="AI52" s="320"/>
      <c r="AJ52" s="320"/>
      <c r="AK52" s="320"/>
      <c r="AL52" s="320"/>
      <c r="AM52" s="320"/>
      <c r="AQ52" s="300"/>
      <c r="AR52" s="300"/>
      <c r="AS52" s="300"/>
      <c r="AT52" s="300"/>
      <c r="BA52" s="289"/>
      <c r="BT52" s="5"/>
      <c r="BU52" s="5"/>
      <c r="BV52" s="5"/>
    </row>
    <row r="53" customFormat="false" ht="15.8" hidden="false" customHeight="true" outlineLevel="0" collapsed="false">
      <c r="B53" s="326" t="n">
        <v>43525</v>
      </c>
      <c r="C53" s="327" t="s">
        <v>177</v>
      </c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327"/>
      <c r="S53" s="327"/>
      <c r="T53" s="327"/>
      <c r="U53" s="327"/>
      <c r="V53" s="327"/>
      <c r="W53" s="327"/>
      <c r="X53" s="327"/>
      <c r="Y53" s="327"/>
      <c r="Z53" s="327"/>
      <c r="AA53" s="327"/>
      <c r="AB53" s="327"/>
      <c r="AC53" s="327"/>
      <c r="AD53" s="327"/>
      <c r="AE53" s="327"/>
      <c r="AF53" s="323"/>
      <c r="AG53" s="323"/>
      <c r="AH53" s="320"/>
      <c r="AI53" s="320"/>
      <c r="AJ53" s="320"/>
      <c r="AK53" s="320"/>
      <c r="AL53" s="320"/>
      <c r="AM53" s="320"/>
      <c r="AQ53" s="300"/>
      <c r="AR53" s="300"/>
      <c r="AS53" s="300"/>
      <c r="AT53" s="300"/>
      <c r="BA53" s="289"/>
      <c r="BT53" s="5"/>
      <c r="BU53" s="5"/>
      <c r="BV53" s="5"/>
    </row>
    <row r="54" customFormat="false" ht="15.65" hidden="false" customHeight="true" outlineLevel="0" collapsed="false">
      <c r="B54" s="326" t="n">
        <v>43526</v>
      </c>
      <c r="C54" s="327" t="s">
        <v>177</v>
      </c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327"/>
      <c r="S54" s="327"/>
      <c r="T54" s="327"/>
      <c r="U54" s="327"/>
      <c r="V54" s="327"/>
      <c r="W54" s="327"/>
      <c r="X54" s="327"/>
      <c r="Y54" s="327"/>
      <c r="Z54" s="327"/>
      <c r="AA54" s="327"/>
      <c r="AB54" s="327"/>
      <c r="AC54" s="327"/>
      <c r="AD54" s="327"/>
      <c r="AE54" s="327"/>
      <c r="AF54" s="323"/>
      <c r="AG54" s="323"/>
      <c r="AH54" s="320"/>
      <c r="AI54" s="320"/>
      <c r="AJ54" s="320"/>
      <c r="AK54" s="320"/>
      <c r="AL54" s="320"/>
      <c r="AM54" s="320"/>
      <c r="AQ54" s="300"/>
      <c r="AR54" s="300"/>
      <c r="AS54" s="300"/>
      <c r="AT54" s="300"/>
      <c r="BA54" s="289"/>
      <c r="BT54" s="5"/>
      <c r="BU54" s="5"/>
      <c r="BV54" s="5"/>
    </row>
    <row r="55" customFormat="false" ht="15.65" hidden="false" customHeight="true" outlineLevel="0" collapsed="false">
      <c r="B55" s="326" t="n">
        <v>43527</v>
      </c>
      <c r="C55" s="327" t="s">
        <v>177</v>
      </c>
      <c r="D55" s="327"/>
      <c r="E55" s="327"/>
      <c r="F55" s="327"/>
      <c r="G55" s="327"/>
      <c r="H55" s="327"/>
      <c r="I55" s="327"/>
      <c r="J55" s="327"/>
      <c r="K55" s="327"/>
      <c r="L55" s="327"/>
      <c r="M55" s="327"/>
      <c r="N55" s="327"/>
      <c r="O55" s="327"/>
      <c r="P55" s="327"/>
      <c r="Q55" s="327"/>
      <c r="R55" s="327"/>
      <c r="S55" s="327"/>
      <c r="T55" s="327"/>
      <c r="U55" s="327"/>
      <c r="V55" s="327"/>
      <c r="W55" s="327"/>
      <c r="X55" s="327"/>
      <c r="Y55" s="327"/>
      <c r="Z55" s="327"/>
      <c r="AA55" s="327"/>
      <c r="AB55" s="327"/>
      <c r="AC55" s="327"/>
      <c r="AD55" s="327"/>
      <c r="AE55" s="327"/>
      <c r="AF55" s="323"/>
      <c r="AG55" s="323"/>
      <c r="AH55" s="320"/>
      <c r="AI55" s="320"/>
      <c r="AJ55" s="320"/>
      <c r="AK55" s="320"/>
      <c r="AL55" s="320"/>
      <c r="AM55" s="320"/>
      <c r="AQ55" s="300"/>
      <c r="AR55" s="300"/>
      <c r="AS55" s="300"/>
      <c r="AT55" s="300"/>
      <c r="BA55" s="289"/>
      <c r="BT55" s="5"/>
      <c r="BU55" s="5"/>
      <c r="BV55" s="5"/>
    </row>
    <row r="56" customFormat="false" ht="15.65" hidden="false" customHeight="true" outlineLevel="0" collapsed="false">
      <c r="B56" s="326" t="n">
        <v>43528</v>
      </c>
      <c r="C56" s="327" t="s">
        <v>177</v>
      </c>
      <c r="D56" s="327"/>
      <c r="E56" s="327"/>
      <c r="F56" s="327"/>
      <c r="G56" s="327"/>
      <c r="H56" s="327"/>
      <c r="I56" s="327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7"/>
      <c r="AB56" s="327"/>
      <c r="AC56" s="327"/>
      <c r="AD56" s="327"/>
      <c r="AE56" s="327"/>
      <c r="AF56" s="323"/>
      <c r="AG56" s="323"/>
      <c r="AH56" s="320"/>
      <c r="AI56" s="320"/>
      <c r="AJ56" s="320"/>
      <c r="AK56" s="320"/>
      <c r="AL56" s="320"/>
      <c r="AM56" s="320"/>
      <c r="AQ56" s="300"/>
      <c r="AR56" s="300"/>
      <c r="AS56" s="300"/>
      <c r="AT56" s="300"/>
      <c r="BA56" s="289"/>
      <c r="BT56" s="5"/>
      <c r="BU56" s="5"/>
      <c r="BV56" s="5"/>
    </row>
    <row r="57" customFormat="false" ht="15.65" hidden="false" customHeight="true" outlineLevel="0" collapsed="false">
      <c r="B57" s="326" t="n">
        <v>43529</v>
      </c>
      <c r="C57" s="327" t="s">
        <v>177</v>
      </c>
      <c r="D57" s="327"/>
      <c r="E57" s="327"/>
      <c r="F57" s="327"/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7"/>
      <c r="AA57" s="327"/>
      <c r="AB57" s="327"/>
      <c r="AC57" s="327"/>
      <c r="AD57" s="327"/>
      <c r="AE57" s="327"/>
      <c r="AF57" s="323"/>
      <c r="AG57" s="323"/>
      <c r="AH57" s="320"/>
      <c r="AI57" s="320"/>
      <c r="AJ57" s="320"/>
      <c r="AK57" s="320"/>
      <c r="AL57" s="320"/>
      <c r="AM57" s="320"/>
      <c r="AQ57" s="300"/>
      <c r="AR57" s="300"/>
      <c r="AS57" s="300"/>
      <c r="AT57" s="300"/>
      <c r="BA57" s="289"/>
      <c r="BT57" s="5"/>
      <c r="BU57" s="5"/>
      <c r="BV57" s="5"/>
    </row>
    <row r="58" customFormat="false" ht="15.65" hidden="false" customHeight="true" outlineLevel="0" collapsed="false">
      <c r="B58" s="326" t="n">
        <v>43530</v>
      </c>
      <c r="C58" s="327" t="s">
        <v>177</v>
      </c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7"/>
      <c r="AA58" s="327"/>
      <c r="AB58" s="327"/>
      <c r="AC58" s="327"/>
      <c r="AD58" s="327"/>
      <c r="AE58" s="327"/>
      <c r="AF58" s="323"/>
      <c r="AG58" s="323"/>
      <c r="AH58" s="320"/>
      <c r="AI58" s="320"/>
      <c r="AJ58" s="320"/>
      <c r="AK58" s="320"/>
      <c r="AL58" s="320"/>
      <c r="AM58" s="320"/>
      <c r="AQ58" s="300"/>
      <c r="AR58" s="300"/>
      <c r="AS58" s="300"/>
      <c r="AT58" s="300"/>
      <c r="BA58" s="289"/>
      <c r="BT58" s="5"/>
      <c r="BU58" s="5"/>
      <c r="BV58" s="5"/>
    </row>
    <row r="59" customFormat="false" ht="15.65" hidden="false" customHeight="true" outlineLevel="0" collapsed="false">
      <c r="B59" s="326" t="n">
        <v>43531</v>
      </c>
      <c r="C59" s="327" t="s">
        <v>177</v>
      </c>
      <c r="D59" s="327"/>
      <c r="E59" s="327"/>
      <c r="F59" s="327"/>
      <c r="G59" s="327"/>
      <c r="H59" s="327"/>
      <c r="I59" s="327"/>
      <c r="J59" s="327"/>
      <c r="K59" s="327"/>
      <c r="L59" s="327"/>
      <c r="M59" s="327"/>
      <c r="N59" s="327"/>
      <c r="O59" s="327"/>
      <c r="P59" s="327"/>
      <c r="Q59" s="327"/>
      <c r="R59" s="327"/>
      <c r="S59" s="327"/>
      <c r="T59" s="327"/>
      <c r="U59" s="327"/>
      <c r="V59" s="327"/>
      <c r="W59" s="327"/>
      <c r="X59" s="327"/>
      <c r="Y59" s="327"/>
      <c r="Z59" s="327"/>
      <c r="AA59" s="327"/>
      <c r="AB59" s="327"/>
      <c r="AC59" s="327"/>
      <c r="AD59" s="327"/>
      <c r="AE59" s="327"/>
      <c r="AF59" s="323"/>
      <c r="AG59" s="323"/>
      <c r="AH59" s="320"/>
      <c r="AI59" s="320"/>
      <c r="AJ59" s="320"/>
      <c r="AK59" s="320"/>
      <c r="AL59" s="320"/>
      <c r="AM59" s="320"/>
      <c r="AQ59" s="300"/>
      <c r="AR59" s="300"/>
      <c r="AS59" s="300"/>
      <c r="AT59" s="300"/>
      <c r="BA59" s="289"/>
      <c r="BT59" s="5"/>
      <c r="BU59" s="5"/>
      <c r="BV59" s="5"/>
    </row>
    <row r="60" customFormat="false" ht="15.65" hidden="false" customHeight="true" outlineLevel="0" collapsed="false">
      <c r="B60" s="326" t="n">
        <v>43532</v>
      </c>
      <c r="C60" s="327" t="s">
        <v>177</v>
      </c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3"/>
      <c r="AG60" s="323"/>
      <c r="AH60" s="320"/>
      <c r="AI60" s="320"/>
      <c r="AJ60" s="320"/>
      <c r="AK60" s="320"/>
      <c r="AL60" s="320"/>
      <c r="AM60" s="320"/>
      <c r="AQ60" s="300"/>
      <c r="AR60" s="300"/>
      <c r="AS60" s="300"/>
      <c r="AT60" s="300"/>
      <c r="BA60" s="289"/>
      <c r="BT60" s="5"/>
      <c r="BU60" s="5"/>
      <c r="BV60" s="5"/>
    </row>
    <row r="61" customFormat="false" ht="15.65" hidden="false" customHeight="true" outlineLevel="0" collapsed="false">
      <c r="B61" s="326" t="n">
        <v>43533</v>
      </c>
      <c r="C61" s="327" t="s">
        <v>177</v>
      </c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3"/>
      <c r="AG61" s="323"/>
      <c r="AH61" s="320"/>
      <c r="AI61" s="320"/>
      <c r="AJ61" s="320"/>
      <c r="AK61" s="320"/>
      <c r="AL61" s="320"/>
      <c r="AM61" s="320"/>
      <c r="AQ61" s="300"/>
      <c r="AR61" s="300"/>
      <c r="AS61" s="300"/>
      <c r="AT61" s="300"/>
      <c r="BA61" s="289"/>
      <c r="BT61" s="5"/>
      <c r="BU61" s="5"/>
      <c r="BV61" s="5"/>
    </row>
    <row r="62" customFormat="false" ht="15.65" hidden="false" customHeight="true" outlineLevel="0" collapsed="false">
      <c r="B62" s="326" t="n">
        <v>43534</v>
      </c>
      <c r="C62" s="327" t="s">
        <v>177</v>
      </c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3"/>
      <c r="AG62" s="323"/>
      <c r="AH62" s="320"/>
      <c r="AI62" s="320"/>
      <c r="AJ62" s="320"/>
      <c r="AK62" s="320"/>
      <c r="AL62" s="320"/>
      <c r="AM62" s="320"/>
      <c r="AQ62" s="300"/>
      <c r="AR62" s="300"/>
      <c r="AS62" s="300"/>
      <c r="AT62" s="300"/>
      <c r="BA62" s="289"/>
      <c r="BT62" s="5"/>
      <c r="BU62" s="5"/>
      <c r="BV62" s="5"/>
    </row>
    <row r="63" customFormat="false" ht="15.65" hidden="false" customHeight="true" outlineLevel="0" collapsed="false">
      <c r="B63" s="326" t="n">
        <v>43535</v>
      </c>
      <c r="C63" s="327" t="s">
        <v>177</v>
      </c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3"/>
      <c r="AG63" s="323"/>
      <c r="AH63" s="320"/>
      <c r="AI63" s="320"/>
      <c r="AJ63" s="320"/>
      <c r="AK63" s="320"/>
      <c r="AL63" s="320"/>
      <c r="AM63" s="320"/>
      <c r="AQ63" s="300"/>
      <c r="AR63" s="300"/>
      <c r="AS63" s="300"/>
      <c r="AT63" s="300"/>
      <c r="BA63" s="289"/>
      <c r="BT63" s="5"/>
      <c r="BU63" s="5"/>
      <c r="BV63" s="5"/>
    </row>
    <row r="64" customFormat="false" ht="15.65" hidden="false" customHeight="true" outlineLevel="0" collapsed="false">
      <c r="B64" s="326" t="n">
        <v>43536</v>
      </c>
      <c r="C64" s="327" t="s">
        <v>177</v>
      </c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3"/>
      <c r="AG64" s="323"/>
      <c r="AH64" s="320"/>
      <c r="AI64" s="320"/>
      <c r="AJ64" s="320"/>
      <c r="AK64" s="320"/>
      <c r="AL64" s="320"/>
      <c r="AM64" s="320"/>
      <c r="AQ64" s="300"/>
      <c r="AR64" s="300"/>
      <c r="AS64" s="300"/>
      <c r="AT64" s="300"/>
      <c r="BA64" s="289"/>
      <c r="BT64" s="5"/>
      <c r="BU64" s="5"/>
      <c r="BV64" s="5"/>
    </row>
    <row r="65" customFormat="false" ht="15.65" hidden="false" customHeight="true" outlineLevel="0" collapsed="false">
      <c r="B65" s="326" t="n">
        <v>43537</v>
      </c>
      <c r="C65" s="327" t="s">
        <v>177</v>
      </c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3"/>
      <c r="AG65" s="323"/>
      <c r="AH65" s="320"/>
      <c r="AI65" s="320"/>
      <c r="AJ65" s="320"/>
      <c r="AK65" s="320"/>
      <c r="AL65" s="320"/>
      <c r="AM65" s="320"/>
      <c r="AQ65" s="300"/>
      <c r="AR65" s="300"/>
      <c r="AS65" s="300"/>
      <c r="AT65" s="300"/>
      <c r="BA65" s="289"/>
      <c r="BT65" s="5"/>
      <c r="BU65" s="5"/>
      <c r="BV65" s="5"/>
    </row>
    <row r="66" customFormat="false" ht="15.65" hidden="false" customHeight="true" outlineLevel="0" collapsed="false">
      <c r="B66" s="326" t="n">
        <v>43538</v>
      </c>
      <c r="C66" s="327" t="s">
        <v>178</v>
      </c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3"/>
      <c r="AG66" s="323"/>
      <c r="AH66" s="320"/>
      <c r="AI66" s="320"/>
      <c r="AJ66" s="320"/>
      <c r="AK66" s="320"/>
      <c r="AL66" s="320"/>
      <c r="AM66" s="320"/>
      <c r="AQ66" s="300"/>
      <c r="AR66" s="300"/>
      <c r="AS66" s="300"/>
      <c r="AT66" s="300"/>
      <c r="BA66" s="289"/>
      <c r="BT66" s="5"/>
      <c r="BU66" s="5"/>
      <c r="BV66" s="5"/>
    </row>
    <row r="67" customFormat="false" ht="15.65" hidden="false" customHeight="true" outlineLevel="0" collapsed="false">
      <c r="B67" s="326" t="n">
        <v>43539</v>
      </c>
      <c r="C67" s="327" t="s">
        <v>179</v>
      </c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3"/>
      <c r="AG67" s="323"/>
      <c r="AH67" s="320"/>
      <c r="AI67" s="320"/>
      <c r="AJ67" s="320"/>
      <c r="AK67" s="320"/>
      <c r="AL67" s="320"/>
      <c r="AM67" s="320"/>
      <c r="AQ67" s="300"/>
      <c r="AR67" s="300"/>
      <c r="AS67" s="300"/>
      <c r="AT67" s="300"/>
      <c r="BA67" s="289"/>
      <c r="BT67" s="5"/>
      <c r="BU67" s="5"/>
      <c r="BV67" s="5"/>
    </row>
    <row r="68" customFormat="false" ht="15.65" hidden="false" customHeight="true" outlineLevel="0" collapsed="false">
      <c r="B68" s="326" t="n">
        <v>43540</v>
      </c>
      <c r="C68" s="327" t="s">
        <v>179</v>
      </c>
      <c r="D68" s="327"/>
      <c r="E68" s="327"/>
      <c r="F68" s="327"/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3"/>
      <c r="AG68" s="323"/>
      <c r="AH68" s="320"/>
      <c r="AI68" s="320"/>
      <c r="AJ68" s="320"/>
      <c r="AK68" s="320"/>
      <c r="AL68" s="320"/>
      <c r="AM68" s="320"/>
      <c r="AQ68" s="300"/>
      <c r="AR68" s="300"/>
      <c r="AS68" s="300"/>
      <c r="AT68" s="300"/>
      <c r="BA68" s="289"/>
      <c r="BT68" s="5"/>
      <c r="BU68" s="5"/>
      <c r="BV68" s="5"/>
    </row>
    <row r="69" customFormat="false" ht="15.65" hidden="false" customHeight="true" outlineLevel="0" collapsed="false">
      <c r="B69" s="326" t="n">
        <v>43541</v>
      </c>
      <c r="C69" s="327" t="s">
        <v>179</v>
      </c>
      <c r="D69" s="327"/>
      <c r="E69" s="327"/>
      <c r="F69" s="327"/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3"/>
      <c r="AG69" s="323"/>
      <c r="AH69" s="320"/>
      <c r="AI69" s="320"/>
      <c r="AJ69" s="320"/>
      <c r="AK69" s="320"/>
      <c r="AL69" s="320"/>
      <c r="AM69" s="320"/>
      <c r="AQ69" s="300"/>
      <c r="AR69" s="300"/>
      <c r="AS69" s="300"/>
      <c r="AT69" s="300"/>
      <c r="BA69" s="289"/>
      <c r="BT69" s="5"/>
      <c r="BU69" s="5"/>
      <c r="BV69" s="5"/>
    </row>
    <row r="70" customFormat="false" ht="15.65" hidden="false" customHeight="true" outlineLevel="0" collapsed="false">
      <c r="B70" s="326" t="n">
        <v>43542</v>
      </c>
      <c r="C70" s="327" t="s">
        <v>179</v>
      </c>
      <c r="D70" s="327"/>
      <c r="E70" s="327"/>
      <c r="F70" s="327"/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3"/>
      <c r="AG70" s="323"/>
      <c r="AH70" s="320"/>
      <c r="AI70" s="320"/>
      <c r="AJ70" s="320"/>
      <c r="AK70" s="320"/>
      <c r="AL70" s="320"/>
      <c r="AM70" s="320"/>
      <c r="AQ70" s="300"/>
      <c r="AR70" s="300"/>
      <c r="AS70" s="300"/>
      <c r="AT70" s="300"/>
      <c r="BA70" s="289"/>
      <c r="BT70" s="5"/>
      <c r="BU70" s="5"/>
      <c r="BV70" s="5"/>
    </row>
    <row r="71" customFormat="false" ht="15.65" hidden="false" customHeight="true" outlineLevel="0" collapsed="false">
      <c r="B71" s="326" t="n">
        <v>43543</v>
      </c>
      <c r="C71" s="327" t="s">
        <v>180</v>
      </c>
      <c r="D71" s="327"/>
      <c r="E71" s="327"/>
      <c r="F71" s="327"/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3"/>
      <c r="AG71" s="323"/>
      <c r="AH71" s="320"/>
      <c r="AI71" s="320"/>
      <c r="AJ71" s="320"/>
      <c r="AK71" s="320"/>
      <c r="AL71" s="320"/>
      <c r="AM71" s="320"/>
      <c r="AQ71" s="300"/>
      <c r="AR71" s="300"/>
      <c r="AS71" s="300"/>
      <c r="AT71" s="300"/>
      <c r="BA71" s="289"/>
      <c r="BT71" s="5"/>
      <c r="BU71" s="5"/>
      <c r="BV71" s="5"/>
    </row>
    <row r="72" customFormat="false" ht="15.65" hidden="false" customHeight="true" outlineLevel="0" collapsed="false">
      <c r="B72" s="326" t="n">
        <v>43544</v>
      </c>
      <c r="C72" s="327" t="s">
        <v>181</v>
      </c>
      <c r="D72" s="327"/>
      <c r="E72" s="327"/>
      <c r="F72" s="327"/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3"/>
      <c r="AG72" s="323"/>
      <c r="AH72" s="320"/>
      <c r="AI72" s="320"/>
      <c r="AJ72" s="320"/>
      <c r="AK72" s="320"/>
      <c r="AL72" s="320"/>
      <c r="AM72" s="320"/>
      <c r="AQ72" s="300"/>
      <c r="AR72" s="300"/>
      <c r="AS72" s="300"/>
      <c r="AT72" s="300"/>
      <c r="BA72" s="289"/>
      <c r="BT72" s="5"/>
      <c r="BU72" s="5"/>
      <c r="BV72" s="5"/>
    </row>
    <row r="73" customFormat="false" ht="15.65" hidden="false" customHeight="true" outlineLevel="0" collapsed="false">
      <c r="B73" s="326" t="n">
        <v>43545</v>
      </c>
      <c r="C73" s="327" t="s">
        <v>181</v>
      </c>
      <c r="D73" s="327"/>
      <c r="E73" s="327"/>
      <c r="F73" s="327"/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3"/>
      <c r="AG73" s="323"/>
      <c r="AH73" s="320"/>
      <c r="AI73" s="320"/>
      <c r="AJ73" s="320"/>
      <c r="AK73" s="320"/>
      <c r="AL73" s="320"/>
      <c r="AM73" s="320"/>
      <c r="AQ73" s="300"/>
      <c r="AR73" s="300"/>
      <c r="AS73" s="300"/>
      <c r="AT73" s="300"/>
      <c r="BA73" s="289"/>
      <c r="BT73" s="5"/>
      <c r="BU73" s="5"/>
      <c r="BV73" s="5"/>
    </row>
    <row r="74" customFormat="false" ht="15.65" hidden="false" customHeight="true" outlineLevel="0" collapsed="false">
      <c r="B74" s="326" t="n">
        <v>43546</v>
      </c>
      <c r="C74" s="327" t="s">
        <v>181</v>
      </c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3"/>
      <c r="AG74" s="323"/>
      <c r="AH74" s="320"/>
      <c r="AI74" s="320"/>
      <c r="AJ74" s="320"/>
      <c r="AK74" s="320"/>
      <c r="AL74" s="320"/>
      <c r="AM74" s="320"/>
      <c r="AQ74" s="300"/>
      <c r="AR74" s="300"/>
      <c r="AS74" s="300"/>
      <c r="AT74" s="300"/>
      <c r="BA74" s="289"/>
      <c r="BT74" s="5"/>
      <c r="BU74" s="5"/>
      <c r="BV74" s="5"/>
    </row>
    <row r="75" customFormat="false" ht="15.65" hidden="false" customHeight="true" outlineLevel="0" collapsed="false">
      <c r="B75" s="326" t="n">
        <v>43547</v>
      </c>
      <c r="C75" s="327" t="s">
        <v>181</v>
      </c>
      <c r="D75" s="327"/>
      <c r="E75" s="327"/>
      <c r="F75" s="327"/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3"/>
      <c r="AG75" s="323"/>
      <c r="AH75" s="320"/>
      <c r="AI75" s="320"/>
      <c r="AJ75" s="320"/>
      <c r="AK75" s="320"/>
      <c r="AL75" s="320"/>
      <c r="AM75" s="320"/>
      <c r="AQ75" s="300"/>
      <c r="AR75" s="300"/>
      <c r="AS75" s="300"/>
      <c r="AT75" s="300"/>
      <c r="BA75" s="289"/>
      <c r="BT75" s="5"/>
      <c r="BU75" s="5"/>
      <c r="BV75" s="5"/>
    </row>
    <row r="76" customFormat="false" ht="15.65" hidden="false" customHeight="true" outlineLevel="0" collapsed="false">
      <c r="B76" s="326" t="n">
        <v>43548</v>
      </c>
      <c r="C76" s="327" t="s">
        <v>181</v>
      </c>
      <c r="D76" s="327"/>
      <c r="E76" s="327"/>
      <c r="F76" s="327"/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3"/>
      <c r="AG76" s="323"/>
      <c r="AH76" s="320"/>
      <c r="AI76" s="320"/>
      <c r="AJ76" s="320"/>
      <c r="AK76" s="320"/>
      <c r="AL76" s="320"/>
      <c r="AM76" s="320"/>
      <c r="AQ76" s="300"/>
      <c r="AR76" s="300"/>
      <c r="AS76" s="300"/>
      <c r="AT76" s="300"/>
      <c r="BA76" s="289"/>
      <c r="BT76" s="5"/>
      <c r="BU76" s="5"/>
      <c r="BV76" s="5"/>
    </row>
    <row r="77" customFormat="false" ht="15.65" hidden="false" customHeight="true" outlineLevel="0" collapsed="false">
      <c r="B77" s="326" t="n">
        <v>43549</v>
      </c>
      <c r="C77" s="327" t="s">
        <v>181</v>
      </c>
      <c r="D77" s="327"/>
      <c r="E77" s="327"/>
      <c r="F77" s="327"/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3"/>
      <c r="AG77" s="323"/>
      <c r="AH77" s="320"/>
      <c r="AI77" s="320"/>
      <c r="AJ77" s="320"/>
      <c r="AK77" s="320"/>
      <c r="AL77" s="320"/>
      <c r="AM77" s="320"/>
      <c r="AQ77" s="300"/>
      <c r="AR77" s="300"/>
      <c r="AS77" s="300"/>
      <c r="AT77" s="300"/>
      <c r="BA77" s="289"/>
      <c r="BT77" s="5"/>
      <c r="BU77" s="5"/>
      <c r="BV77" s="5"/>
    </row>
    <row r="78" customFormat="false" ht="15.65" hidden="false" customHeight="true" outlineLevel="0" collapsed="false">
      <c r="B78" s="326" t="n">
        <v>43550</v>
      </c>
      <c r="C78" s="327" t="s">
        <v>181</v>
      </c>
      <c r="D78" s="327"/>
      <c r="E78" s="327"/>
      <c r="F78" s="327"/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3"/>
      <c r="AG78" s="323"/>
      <c r="AH78" s="320"/>
      <c r="AI78" s="320"/>
      <c r="AJ78" s="320"/>
      <c r="AK78" s="320"/>
      <c r="AL78" s="320"/>
      <c r="AM78" s="320"/>
      <c r="AQ78" s="300"/>
      <c r="AR78" s="300"/>
      <c r="AS78" s="300"/>
      <c r="AT78" s="300"/>
      <c r="BA78" s="289"/>
      <c r="BT78" s="5"/>
      <c r="BU78" s="5"/>
      <c r="BV78" s="5"/>
    </row>
    <row r="79" customFormat="false" ht="15.65" hidden="false" customHeight="true" outlineLevel="0" collapsed="false">
      <c r="B79" s="326" t="n">
        <v>43551</v>
      </c>
      <c r="C79" s="327" t="s">
        <v>181</v>
      </c>
      <c r="D79" s="327"/>
      <c r="E79" s="327"/>
      <c r="F79" s="327"/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3"/>
      <c r="AG79" s="323"/>
      <c r="AH79" s="320"/>
      <c r="AI79" s="320"/>
      <c r="AJ79" s="320"/>
      <c r="AK79" s="320"/>
      <c r="AL79" s="320"/>
      <c r="AM79" s="320"/>
      <c r="AQ79" s="300"/>
      <c r="AR79" s="300"/>
      <c r="AS79" s="300"/>
      <c r="AT79" s="300"/>
      <c r="BA79" s="289"/>
      <c r="BT79" s="5"/>
      <c r="BU79" s="5"/>
      <c r="BV79" s="5"/>
    </row>
    <row r="80" customFormat="false" ht="14.3" hidden="false" customHeight="true" outlineLevel="0" collapsed="false">
      <c r="B80" s="326" t="n">
        <v>43552</v>
      </c>
      <c r="C80" s="327" t="s">
        <v>182</v>
      </c>
      <c r="D80" s="327"/>
      <c r="E80" s="327"/>
      <c r="F80" s="327"/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3"/>
      <c r="AG80" s="323"/>
      <c r="AH80" s="320"/>
      <c r="AI80" s="320"/>
      <c r="AJ80" s="320"/>
      <c r="AK80" s="320"/>
      <c r="AL80" s="320"/>
      <c r="AM80" s="320"/>
      <c r="AQ80" s="300"/>
      <c r="AR80" s="300"/>
      <c r="AS80" s="300"/>
      <c r="AT80" s="300"/>
      <c r="BA80" s="289"/>
      <c r="BT80" s="5"/>
      <c r="BU80" s="5"/>
      <c r="BV80" s="5"/>
    </row>
    <row r="81" customFormat="false" ht="15.65" hidden="false" customHeight="true" outlineLevel="0" collapsed="false">
      <c r="B81" s="326" t="n">
        <v>43553</v>
      </c>
      <c r="C81" s="327" t="s">
        <v>182</v>
      </c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3"/>
      <c r="AG81" s="323"/>
      <c r="AH81" s="320"/>
      <c r="AI81" s="320"/>
      <c r="AJ81" s="320"/>
      <c r="AK81" s="320"/>
      <c r="AL81" s="320"/>
      <c r="AM81" s="320"/>
      <c r="AQ81" s="300"/>
      <c r="AR81" s="300"/>
      <c r="AS81" s="300"/>
      <c r="AT81" s="300"/>
      <c r="BA81" s="289"/>
      <c r="BT81" s="5"/>
      <c r="BU81" s="5"/>
      <c r="BV81" s="5"/>
    </row>
    <row r="82" customFormat="false" ht="15.65" hidden="false" customHeight="true" outlineLevel="0" collapsed="false">
      <c r="B82" s="326" t="n">
        <v>43554</v>
      </c>
      <c r="C82" s="327" t="s">
        <v>182</v>
      </c>
      <c r="D82" s="327"/>
      <c r="E82" s="327"/>
      <c r="F82" s="327"/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27"/>
      <c r="AB82" s="327"/>
      <c r="AC82" s="327"/>
      <c r="AD82" s="327"/>
      <c r="AE82" s="327"/>
      <c r="AF82" s="323"/>
      <c r="AG82" s="323"/>
      <c r="AH82" s="320"/>
      <c r="AI82" s="320"/>
      <c r="AJ82" s="320"/>
      <c r="AK82" s="320"/>
      <c r="AL82" s="320"/>
      <c r="AM82" s="320"/>
      <c r="AQ82" s="300"/>
      <c r="AR82" s="300"/>
      <c r="AS82" s="300"/>
      <c r="AT82" s="300"/>
      <c r="BA82" s="289"/>
      <c r="BT82" s="5"/>
      <c r="BU82" s="5"/>
      <c r="BV82" s="5"/>
    </row>
    <row r="83" customFormat="false" ht="15.65" hidden="false" customHeight="true" outlineLevel="0" collapsed="false">
      <c r="B83" s="326" t="n">
        <v>43555</v>
      </c>
      <c r="C83" s="327" t="s">
        <v>182</v>
      </c>
      <c r="D83" s="327"/>
      <c r="E83" s="327"/>
      <c r="F83" s="327"/>
      <c r="G83" s="327"/>
      <c r="H83" s="327"/>
      <c r="I83" s="327"/>
      <c r="J83" s="327"/>
      <c r="K83" s="327"/>
      <c r="L83" s="327"/>
      <c r="M83" s="327"/>
      <c r="N83" s="327"/>
      <c r="O83" s="327"/>
      <c r="P83" s="327"/>
      <c r="Q83" s="327"/>
      <c r="R83" s="327"/>
      <c r="S83" s="327"/>
      <c r="T83" s="327"/>
      <c r="U83" s="327"/>
      <c r="V83" s="327"/>
      <c r="W83" s="327"/>
      <c r="X83" s="327"/>
      <c r="Y83" s="327"/>
      <c r="Z83" s="327"/>
      <c r="AA83" s="327"/>
      <c r="AB83" s="327"/>
      <c r="AC83" s="327"/>
      <c r="AD83" s="327"/>
      <c r="AE83" s="327"/>
      <c r="AF83" s="323"/>
      <c r="AG83" s="323"/>
      <c r="AH83" s="320"/>
      <c r="AI83" s="320"/>
      <c r="AJ83" s="320"/>
      <c r="AK83" s="320"/>
      <c r="AL83" s="320"/>
      <c r="AM83" s="320"/>
      <c r="AQ83" s="300"/>
      <c r="AR83" s="300"/>
      <c r="AS83" s="300"/>
      <c r="AT83" s="300"/>
      <c r="BA83" s="289"/>
      <c r="BT83" s="5"/>
      <c r="BU83" s="5"/>
      <c r="BV83" s="5"/>
    </row>
  </sheetData>
  <mergeCells count="117">
    <mergeCell ref="B1:Y1"/>
    <mergeCell ref="B2:AG2"/>
    <mergeCell ref="B3:B5"/>
    <mergeCell ref="C3:C5"/>
    <mergeCell ref="D3:D5"/>
    <mergeCell ref="E3:E5"/>
    <mergeCell ref="F3:G4"/>
    <mergeCell ref="H3:K3"/>
    <mergeCell ref="L3:O3"/>
    <mergeCell ref="P3:Q4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R3:AR5"/>
    <mergeCell ref="AT3:AT5"/>
    <mergeCell ref="AU3:AU5"/>
    <mergeCell ref="AV3:AV5"/>
    <mergeCell ref="AW3:AW5"/>
    <mergeCell ref="AX3:AX5"/>
    <mergeCell ref="AY3:AY5"/>
    <mergeCell ref="AZ3:AZ5"/>
    <mergeCell ref="BB3:BB5"/>
    <mergeCell ref="BC3:BC5"/>
    <mergeCell ref="BD3:BD5"/>
    <mergeCell ref="BE3:BE5"/>
    <mergeCell ref="BF3:BF5"/>
    <mergeCell ref="BG3:BG5"/>
    <mergeCell ref="BL3:BM3"/>
    <mergeCell ref="BP3:BP5"/>
    <mergeCell ref="BQ3:BQ5"/>
    <mergeCell ref="BR3:BR5"/>
    <mergeCell ref="BT3:BT5"/>
    <mergeCell ref="BU3:BU5"/>
    <mergeCell ref="BX3:BX5"/>
    <mergeCell ref="BY3:BY5"/>
    <mergeCell ref="CA3:CA5"/>
    <mergeCell ref="CB3:CB5"/>
    <mergeCell ref="CD3:CE3"/>
    <mergeCell ref="CF3:CG3"/>
    <mergeCell ref="H4:I4"/>
    <mergeCell ref="J4:K4"/>
    <mergeCell ref="L4:M4"/>
    <mergeCell ref="N4:O4"/>
    <mergeCell ref="BH4:BH5"/>
    <mergeCell ref="BI4:BI5"/>
    <mergeCell ref="BK4:BK5"/>
    <mergeCell ref="BL4:BL5"/>
    <mergeCell ref="BM4:BM5"/>
    <mergeCell ref="BN4:BN5"/>
    <mergeCell ref="BO4:BO5"/>
    <mergeCell ref="BW4:BW5"/>
    <mergeCell ref="A6:A12"/>
    <mergeCell ref="A13:A19"/>
    <mergeCell ref="A20:A26"/>
    <mergeCell ref="A27:A33"/>
    <mergeCell ref="A34:A40"/>
    <mergeCell ref="F44:G44"/>
    <mergeCell ref="H44:I44"/>
    <mergeCell ref="J44:K44"/>
    <mergeCell ref="L44:M44"/>
    <mergeCell ref="N44:O44"/>
    <mergeCell ref="P44:Q44"/>
    <mergeCell ref="C52:AE52"/>
    <mergeCell ref="C53:AE53"/>
    <mergeCell ref="C54:AE54"/>
    <mergeCell ref="C55:AE55"/>
    <mergeCell ref="C56:AE56"/>
    <mergeCell ref="C57:AE57"/>
    <mergeCell ref="C58:AE58"/>
    <mergeCell ref="C59:AE59"/>
    <mergeCell ref="C60:AE60"/>
    <mergeCell ref="C61:AE61"/>
    <mergeCell ref="C62:AE62"/>
    <mergeCell ref="C63:AE63"/>
    <mergeCell ref="C64:AE64"/>
    <mergeCell ref="C65:AE65"/>
    <mergeCell ref="C66:AE66"/>
    <mergeCell ref="C67:AE67"/>
    <mergeCell ref="C68:AE68"/>
    <mergeCell ref="C69:AE69"/>
    <mergeCell ref="C70:AE70"/>
    <mergeCell ref="C71:AE71"/>
    <mergeCell ref="C72:AE72"/>
    <mergeCell ref="C73:AE73"/>
    <mergeCell ref="C74:AE74"/>
    <mergeCell ref="C75:AE75"/>
    <mergeCell ref="C76:AE76"/>
    <mergeCell ref="C77:AE77"/>
    <mergeCell ref="C78:AE78"/>
    <mergeCell ref="C79:AE79"/>
    <mergeCell ref="C80:AE80"/>
    <mergeCell ref="C81:AE81"/>
    <mergeCell ref="C82:AE82"/>
    <mergeCell ref="C83:AE83"/>
  </mergeCells>
  <conditionalFormatting sqref="R13:T15">
    <cfRule type="cellIs" priority="2" operator="greaterThan" aboveAverage="0" equalAverage="0" bottom="0" percent="0" rank="0" text="" dxfId="2">
      <formula>3768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15" activePane="bottomRight" state="frozen"/>
      <selection pane="topLeft" activeCell="A1" activeCellId="0" sqref="A1"/>
      <selection pane="topRight" activeCell="C1" activeCellId="0" sqref="C1"/>
      <selection pane="bottomLeft" activeCell="A15" activeCellId="0" sqref="A15"/>
      <selection pane="bottomRight" activeCell="C40" activeCellId="0" sqref="C40"/>
    </sheetView>
  </sheetViews>
  <sheetFormatPr defaultColWidth="8.54296875" defaultRowHeight="14.3" zeroHeight="false" outlineLevelRow="0" outlineLevelCol="0"/>
  <cols>
    <col collapsed="false" customWidth="true" hidden="false" outlineLevel="0" max="2" min="2" style="0" width="9.63"/>
    <col collapsed="false" customWidth="true" hidden="false" outlineLevel="0" max="5" min="5" style="0" width="9.25"/>
    <col collapsed="false" customWidth="true" hidden="false" outlineLevel="0" max="9" min="9" style="0" width="6.62"/>
    <col collapsed="false" customWidth="true" hidden="false" outlineLevel="0" max="10" min="10" style="0" width="14.38"/>
    <col collapsed="false" customWidth="true" hidden="false" outlineLevel="0" max="11" min="11" style="0" width="13.63"/>
    <col collapsed="false" customWidth="true" hidden="false" outlineLevel="0" max="12" min="12" style="0" width="11.38"/>
    <col collapsed="false" customWidth="true" hidden="false" outlineLevel="0" max="22" min="22" style="0" width="9.63"/>
    <col collapsed="false" customWidth="true" hidden="false" outlineLevel="0" max="25" min="25" style="0" width="9.25"/>
    <col collapsed="false" customWidth="true" hidden="false" outlineLevel="0" max="37" min="37" style="0" width="10.87"/>
    <col collapsed="false" customWidth="true" hidden="false" outlineLevel="0" max="39" min="39" style="0" width="11"/>
    <col collapsed="false" customWidth="true" hidden="false" outlineLevel="0" max="40" min="40" style="0" width="10.63"/>
    <col collapsed="false" customWidth="true" hidden="false" outlineLevel="0" max="41" min="41" style="0" width="9.38"/>
    <col collapsed="false" customWidth="true" hidden="false" outlineLevel="0" max="42" min="42" style="0" width="11.63"/>
    <col collapsed="false" customWidth="true" hidden="false" outlineLevel="0" max="45" min="45" style="0" width="9.13"/>
    <col collapsed="false" customWidth="true" hidden="false" outlineLevel="0" max="53" min="53" style="0" width="9.13"/>
    <col collapsed="false" customWidth="true" hidden="false" outlineLevel="0" max="66" min="66" style="0" width="9.63"/>
    <col collapsed="false" customWidth="true" hidden="false" outlineLevel="0" max="71" min="71" style="0" width="9.13"/>
    <col collapsed="false" customWidth="true" hidden="false" outlineLevel="0" max="74" min="74" style="0" width="9.13"/>
    <col collapsed="false" customWidth="true" hidden="false" outlineLevel="0" max="78" min="78" style="0" width="9.13"/>
    <col collapsed="false" customWidth="true" hidden="false" outlineLevel="0" max="79" min="79" style="0" width="12.38"/>
    <col collapsed="false" customWidth="true" hidden="false" outlineLevel="0" max="80" min="80" style="0" width="12"/>
    <col collapsed="false" customWidth="true" hidden="false" outlineLevel="0" max="81" min="81" style="0" width="8.25"/>
    <col collapsed="false" customWidth="true" hidden="false" outlineLevel="0" max="82" min="82" style="0" width="10"/>
  </cols>
  <sheetData>
    <row r="1" customFormat="false" ht="18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BT1" s="5"/>
      <c r="BU1" s="5"/>
      <c r="BV1" s="5"/>
    </row>
    <row r="2" customFormat="false" ht="19.05" hidden="false" customHeight="false" outlineLevel="0" collapsed="false">
      <c r="B2" s="6" t="n">
        <v>43556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8"/>
      <c r="AL2" s="8"/>
      <c r="AM2" s="8"/>
      <c r="AN2" s="8"/>
      <c r="AO2" s="8"/>
      <c r="AP2" s="8"/>
      <c r="AQ2" s="8"/>
      <c r="AR2" s="8"/>
      <c r="AS2" s="9"/>
      <c r="AT2" s="10"/>
      <c r="AU2" s="10"/>
      <c r="AV2" s="10"/>
      <c r="AW2" s="10"/>
      <c r="AX2" s="10"/>
      <c r="AY2" s="11"/>
      <c r="AZ2" s="11"/>
      <c r="BT2" s="5"/>
      <c r="BU2" s="5"/>
      <c r="BV2" s="5"/>
    </row>
    <row r="3" customFormat="false" ht="29.25" hidden="false" customHeight="true" outlineLevel="0" collapsed="false">
      <c r="A3" s="12"/>
      <c r="B3" s="13" t="s">
        <v>1</v>
      </c>
      <c r="C3" s="14" t="s">
        <v>2</v>
      </c>
      <c r="D3" s="15" t="s">
        <v>3</v>
      </c>
      <c r="E3" s="14" t="s">
        <v>4</v>
      </c>
      <c r="F3" s="16" t="s">
        <v>5</v>
      </c>
      <c r="G3" s="16"/>
      <c r="H3" s="17" t="s">
        <v>6</v>
      </c>
      <c r="I3" s="17"/>
      <c r="J3" s="17"/>
      <c r="K3" s="17"/>
      <c r="L3" s="17" t="s">
        <v>7</v>
      </c>
      <c r="M3" s="17"/>
      <c r="N3" s="17"/>
      <c r="O3" s="17"/>
      <c r="P3" s="18" t="s">
        <v>8</v>
      </c>
      <c r="Q3" s="18"/>
      <c r="R3" s="19" t="s">
        <v>9</v>
      </c>
      <c r="S3" s="20" t="s">
        <v>10</v>
      </c>
      <c r="T3" s="21" t="s">
        <v>11</v>
      </c>
      <c r="U3" s="22" t="s">
        <v>12</v>
      </c>
      <c r="V3" s="23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5" t="s">
        <v>20</v>
      </c>
      <c r="AD3" s="26" t="s">
        <v>21</v>
      </c>
      <c r="AE3" s="27" t="s">
        <v>22</v>
      </c>
      <c r="AF3" s="26" t="s">
        <v>23</v>
      </c>
      <c r="AG3" s="28" t="s">
        <v>24</v>
      </c>
      <c r="AH3" s="28" t="s">
        <v>25</v>
      </c>
      <c r="AI3" s="28" t="s">
        <v>26</v>
      </c>
      <c r="AJ3" s="29" t="s">
        <v>27</v>
      </c>
      <c r="AK3" s="30" t="s">
        <v>28</v>
      </c>
      <c r="AL3" s="31" t="s">
        <v>29</v>
      </c>
      <c r="AM3" s="29" t="s">
        <v>30</v>
      </c>
      <c r="AN3" s="31" t="s">
        <v>31</v>
      </c>
      <c r="AO3" s="31" t="s">
        <v>32</v>
      </c>
      <c r="AP3" s="29" t="s">
        <v>33</v>
      </c>
      <c r="AQ3" s="32" t="s">
        <v>34</v>
      </c>
      <c r="AR3" s="33" t="s">
        <v>35</v>
      </c>
      <c r="AS3" s="34"/>
      <c r="AT3" s="35" t="s">
        <v>36</v>
      </c>
      <c r="AU3" s="36" t="s">
        <v>37</v>
      </c>
      <c r="AV3" s="36" t="s">
        <v>38</v>
      </c>
      <c r="AW3" s="36" t="s">
        <v>39</v>
      </c>
      <c r="AX3" s="36" t="s">
        <v>40</v>
      </c>
      <c r="AY3" s="36" t="s">
        <v>41</v>
      </c>
      <c r="AZ3" s="36" t="s">
        <v>42</v>
      </c>
      <c r="BB3" s="36" t="s">
        <v>43</v>
      </c>
      <c r="BC3" s="36" t="s">
        <v>44</v>
      </c>
      <c r="BD3" s="36" t="s">
        <v>45</v>
      </c>
      <c r="BE3" s="36" t="s">
        <v>46</v>
      </c>
      <c r="BF3" s="36" t="s">
        <v>47</v>
      </c>
      <c r="BG3" s="36" t="s">
        <v>48</v>
      </c>
      <c r="BH3" s="36" t="s">
        <v>49</v>
      </c>
      <c r="BI3" s="36" t="s">
        <v>50</v>
      </c>
      <c r="BJ3" s="36" t="s">
        <v>51</v>
      </c>
      <c r="BK3" s="36" t="s">
        <v>52</v>
      </c>
      <c r="BL3" s="36" t="s">
        <v>53</v>
      </c>
      <c r="BM3" s="36"/>
      <c r="BN3" s="36" t="s">
        <v>54</v>
      </c>
      <c r="BO3" s="36" t="s">
        <v>55</v>
      </c>
      <c r="BP3" s="36" t="s">
        <v>56</v>
      </c>
      <c r="BQ3" s="37" t="s">
        <v>57</v>
      </c>
      <c r="BR3" s="37" t="s">
        <v>58</v>
      </c>
      <c r="BS3" s="38"/>
      <c r="BT3" s="39" t="s">
        <v>59</v>
      </c>
      <c r="BU3" s="39" t="s">
        <v>60</v>
      </c>
      <c r="BV3" s="5"/>
      <c r="BW3" s="36" t="s">
        <v>61</v>
      </c>
      <c r="BX3" s="36" t="s">
        <v>62</v>
      </c>
      <c r="BY3" s="36" t="s">
        <v>63</v>
      </c>
      <c r="CA3" s="40" t="s">
        <v>64</v>
      </c>
      <c r="CB3" s="40" t="s">
        <v>65</v>
      </c>
      <c r="CD3" s="41" t="s">
        <v>66</v>
      </c>
      <c r="CE3" s="41"/>
      <c r="CF3" s="41" t="s">
        <v>67</v>
      </c>
      <c r="CG3" s="41"/>
    </row>
    <row r="4" customFormat="false" ht="27.85" hidden="false" customHeight="true" outlineLevel="0" collapsed="false">
      <c r="A4" s="42"/>
      <c r="B4" s="13"/>
      <c r="C4" s="14"/>
      <c r="D4" s="15"/>
      <c r="E4" s="14"/>
      <c r="F4" s="16"/>
      <c r="G4" s="16"/>
      <c r="H4" s="43" t="s">
        <v>68</v>
      </c>
      <c r="I4" s="43"/>
      <c r="J4" s="44" t="s">
        <v>69</v>
      </c>
      <c r="K4" s="44"/>
      <c r="L4" s="43" t="s">
        <v>68</v>
      </c>
      <c r="M4" s="43"/>
      <c r="N4" s="44" t="s">
        <v>69</v>
      </c>
      <c r="O4" s="44"/>
      <c r="P4" s="18"/>
      <c r="Q4" s="18"/>
      <c r="R4" s="19"/>
      <c r="S4" s="20"/>
      <c r="T4" s="21"/>
      <c r="U4" s="22"/>
      <c r="V4" s="23"/>
      <c r="W4" s="24"/>
      <c r="X4" s="24"/>
      <c r="Y4" s="24"/>
      <c r="Z4" s="24"/>
      <c r="AA4" s="24"/>
      <c r="AB4" s="24"/>
      <c r="AC4" s="25"/>
      <c r="AD4" s="26"/>
      <c r="AE4" s="27"/>
      <c r="AF4" s="26"/>
      <c r="AG4" s="28"/>
      <c r="AH4" s="28"/>
      <c r="AI4" s="28"/>
      <c r="AJ4" s="29"/>
      <c r="AK4" s="30"/>
      <c r="AL4" s="31"/>
      <c r="AM4" s="29"/>
      <c r="AN4" s="31"/>
      <c r="AO4" s="31"/>
      <c r="AP4" s="29"/>
      <c r="AQ4" s="32"/>
      <c r="AR4" s="33"/>
      <c r="AS4" s="34"/>
      <c r="AT4" s="35"/>
      <c r="AU4" s="36"/>
      <c r="AV4" s="36"/>
      <c r="AW4" s="36"/>
      <c r="AX4" s="36"/>
      <c r="AY4" s="36"/>
      <c r="AZ4" s="36"/>
      <c r="BB4" s="36"/>
      <c r="BC4" s="36"/>
      <c r="BD4" s="36"/>
      <c r="BE4" s="36"/>
      <c r="BF4" s="36"/>
      <c r="BG4" s="36"/>
      <c r="BH4" s="45" t="s">
        <v>70</v>
      </c>
      <c r="BI4" s="45" t="s">
        <v>70</v>
      </c>
      <c r="BJ4" s="45" t="s">
        <v>71</v>
      </c>
      <c r="BK4" s="37" t="s">
        <v>72</v>
      </c>
      <c r="BL4" s="37" t="s">
        <v>72</v>
      </c>
      <c r="BM4" s="37" t="s">
        <v>73</v>
      </c>
      <c r="BN4" s="45" t="s">
        <v>74</v>
      </c>
      <c r="BO4" s="45" t="s">
        <v>75</v>
      </c>
      <c r="BP4" s="36"/>
      <c r="BQ4" s="37"/>
      <c r="BR4" s="37"/>
      <c r="BS4" s="38"/>
      <c r="BT4" s="39"/>
      <c r="BU4" s="39"/>
      <c r="BV4" s="5"/>
      <c r="BW4" s="45" t="s">
        <v>70</v>
      </c>
      <c r="BX4" s="36"/>
      <c r="BY4" s="36"/>
      <c r="CA4" s="40"/>
      <c r="CB4" s="40"/>
      <c r="CD4" s="46" t="s">
        <v>76</v>
      </c>
      <c r="CE4" s="47" t="s">
        <v>77</v>
      </c>
      <c r="CF4" s="46" t="s">
        <v>76</v>
      </c>
      <c r="CG4" s="47" t="s">
        <v>77</v>
      </c>
    </row>
    <row r="5" customFormat="false" ht="14.95" hidden="false" customHeight="false" outlineLevel="0" collapsed="false">
      <c r="A5" s="42"/>
      <c r="B5" s="13"/>
      <c r="C5" s="14"/>
      <c r="D5" s="15"/>
      <c r="E5" s="14"/>
      <c r="F5" s="48" t="s">
        <v>78</v>
      </c>
      <c r="G5" s="44" t="s">
        <v>79</v>
      </c>
      <c r="H5" s="49" t="s">
        <v>80</v>
      </c>
      <c r="I5" s="50" t="s">
        <v>81</v>
      </c>
      <c r="J5" s="50" t="s">
        <v>80</v>
      </c>
      <c r="K5" s="51" t="s">
        <v>81</v>
      </c>
      <c r="L5" s="43" t="s">
        <v>80</v>
      </c>
      <c r="M5" s="50" t="s">
        <v>81</v>
      </c>
      <c r="N5" s="50" t="s">
        <v>80</v>
      </c>
      <c r="O5" s="44" t="s">
        <v>81</v>
      </c>
      <c r="P5" s="50" t="s">
        <v>80</v>
      </c>
      <c r="Q5" s="44" t="s">
        <v>81</v>
      </c>
      <c r="R5" s="19"/>
      <c r="S5" s="20"/>
      <c r="T5" s="21"/>
      <c r="U5" s="22"/>
      <c r="V5" s="23"/>
      <c r="W5" s="24"/>
      <c r="X5" s="24"/>
      <c r="Y5" s="24"/>
      <c r="Z5" s="24"/>
      <c r="AA5" s="24"/>
      <c r="AB5" s="24"/>
      <c r="AC5" s="25"/>
      <c r="AD5" s="26"/>
      <c r="AE5" s="27"/>
      <c r="AF5" s="26"/>
      <c r="AG5" s="28"/>
      <c r="AH5" s="28"/>
      <c r="AI5" s="28"/>
      <c r="AJ5" s="29"/>
      <c r="AK5" s="30"/>
      <c r="AL5" s="31"/>
      <c r="AM5" s="29"/>
      <c r="AN5" s="31"/>
      <c r="AO5" s="31"/>
      <c r="AP5" s="29"/>
      <c r="AQ5" s="32"/>
      <c r="AR5" s="33"/>
      <c r="AS5" s="34"/>
      <c r="AT5" s="35"/>
      <c r="AU5" s="36"/>
      <c r="AV5" s="36"/>
      <c r="AW5" s="36"/>
      <c r="AX5" s="36"/>
      <c r="AY5" s="36"/>
      <c r="AZ5" s="36"/>
      <c r="BB5" s="36"/>
      <c r="BC5" s="36"/>
      <c r="BD5" s="36"/>
      <c r="BE5" s="36"/>
      <c r="BF5" s="36"/>
      <c r="BG5" s="36"/>
      <c r="BH5" s="45"/>
      <c r="BI5" s="45"/>
      <c r="BJ5" s="45" t="s">
        <v>82</v>
      </c>
      <c r="BK5" s="37"/>
      <c r="BL5" s="37"/>
      <c r="BM5" s="37"/>
      <c r="BN5" s="45"/>
      <c r="BO5" s="45"/>
      <c r="BP5" s="36"/>
      <c r="BQ5" s="37"/>
      <c r="BR5" s="37"/>
      <c r="BS5" s="38"/>
      <c r="BT5" s="39"/>
      <c r="BU5" s="39"/>
      <c r="BV5" s="5"/>
      <c r="BW5" s="45"/>
      <c r="BX5" s="36"/>
      <c r="BY5" s="36"/>
      <c r="CA5" s="40"/>
      <c r="CB5" s="40"/>
      <c r="CD5" s="52" t="s">
        <v>83</v>
      </c>
      <c r="CE5" s="53" t="s">
        <v>84</v>
      </c>
      <c r="CF5" s="52" t="s">
        <v>83</v>
      </c>
      <c r="CG5" s="53" t="s">
        <v>84</v>
      </c>
    </row>
    <row r="6" customFormat="false" ht="12.75" hidden="false" customHeight="true" outlineLevel="0" collapsed="false">
      <c r="A6" s="54" t="s">
        <v>97</v>
      </c>
      <c r="B6" s="55" t="n">
        <v>43550</v>
      </c>
      <c r="C6" s="56" t="n">
        <v>76.4</v>
      </c>
      <c r="D6" s="57" t="n">
        <v>0.577</v>
      </c>
      <c r="E6" s="58" t="n">
        <v>62</v>
      </c>
      <c r="F6" s="59" t="n">
        <v>90</v>
      </c>
      <c r="G6" s="59" t="n">
        <v>61</v>
      </c>
      <c r="H6" s="60" t="n">
        <v>0</v>
      </c>
      <c r="I6" s="60" t="n">
        <v>0</v>
      </c>
      <c r="J6" s="60" t="n">
        <v>0</v>
      </c>
      <c r="K6" s="60" t="n">
        <v>0</v>
      </c>
      <c r="L6" s="61" t="n">
        <v>0</v>
      </c>
      <c r="M6" s="61" t="n">
        <v>0</v>
      </c>
      <c r="N6" s="61" t="n">
        <v>0</v>
      </c>
      <c r="O6" s="61" t="n">
        <v>0</v>
      </c>
      <c r="P6" s="61" t="n">
        <v>0</v>
      </c>
      <c r="Q6" s="61" t="n">
        <v>0</v>
      </c>
      <c r="R6" s="61" t="n">
        <v>3627</v>
      </c>
      <c r="S6" s="62" t="n">
        <v>0</v>
      </c>
      <c r="T6" s="62" t="n">
        <v>0</v>
      </c>
      <c r="U6" s="63" t="n">
        <v>0</v>
      </c>
      <c r="V6" s="63" t="n">
        <v>0</v>
      </c>
      <c r="W6" s="60" t="n">
        <v>43</v>
      </c>
      <c r="X6" s="60" t="n">
        <v>1440</v>
      </c>
      <c r="Y6" s="60" t="n">
        <v>47</v>
      </c>
      <c r="Z6" s="60" t="n">
        <v>1440</v>
      </c>
      <c r="AA6" s="60" t="n">
        <v>60</v>
      </c>
      <c r="AB6" s="59" t="n">
        <v>1440</v>
      </c>
      <c r="AC6" s="64" t="n">
        <v>5</v>
      </c>
      <c r="AD6" s="65" t="n">
        <f aca="false">U6-T6</f>
        <v>0</v>
      </c>
      <c r="AE6" s="59" t="n">
        <v>0</v>
      </c>
      <c r="AF6" s="66" t="n">
        <v>0</v>
      </c>
      <c r="AG6" s="67" t="n">
        <f aca="false">IF(R6&gt;0,R6/24,"no data")</f>
        <v>151.125</v>
      </c>
      <c r="AH6" s="66" t="n">
        <v>0</v>
      </c>
      <c r="AI6" s="68" t="n">
        <f aca="false">(1440-((W6*X6)+(Y6*Z6)+(AA6*AB6))/(W6+Y6+AA6))/1440</f>
        <v>0</v>
      </c>
      <c r="AJ6" s="69" t="n">
        <v>0</v>
      </c>
      <c r="AK6" s="91" t="n">
        <v>0</v>
      </c>
      <c r="AL6" s="96" t="n">
        <v>0</v>
      </c>
      <c r="AM6" s="58" t="n">
        <f aca="false">AK6*AL6</f>
        <v>0</v>
      </c>
      <c r="AN6" s="91" t="n">
        <v>0</v>
      </c>
      <c r="AO6" s="96" t="n">
        <v>0</v>
      </c>
      <c r="AP6" s="73" t="n">
        <f aca="false">AN6*AO6</f>
        <v>0</v>
      </c>
      <c r="AQ6" s="94" t="str">
        <f aca="false">IF(U6&gt;0,((((AK6*AL6)+(AN6*AO6))/(U6*1000))*1000000),"no data")</f>
        <v>no data</v>
      </c>
      <c r="AR6" s="75" t="n">
        <f aca="false">S6/24</f>
        <v>0</v>
      </c>
      <c r="AS6" s="34"/>
      <c r="AT6" s="59" t="n">
        <v>0</v>
      </c>
      <c r="AU6" s="76" t="n">
        <v>0</v>
      </c>
      <c r="AV6" s="76" t="n">
        <v>0</v>
      </c>
      <c r="AW6" s="59" t="n">
        <v>0</v>
      </c>
      <c r="AX6" s="76" t="n">
        <v>0</v>
      </c>
      <c r="AY6" s="59" t="n">
        <v>0</v>
      </c>
      <c r="AZ6" s="59" t="n">
        <v>5</v>
      </c>
      <c r="BB6" s="77" t="n">
        <v>0</v>
      </c>
      <c r="BC6" s="77" t="n">
        <v>0</v>
      </c>
      <c r="BD6" s="77" t="n">
        <v>0</v>
      </c>
      <c r="BE6" s="77" t="n">
        <v>0</v>
      </c>
      <c r="BF6" s="77" t="str">
        <f aca="false">AQ6</f>
        <v>no data</v>
      </c>
      <c r="BG6" s="159" t="n">
        <f aca="false">BD6/24</f>
        <v>0</v>
      </c>
      <c r="BH6" s="79" t="n">
        <v>0</v>
      </c>
      <c r="BI6" s="80" t="n">
        <v>0</v>
      </c>
      <c r="BJ6" s="81" t="n">
        <v>0</v>
      </c>
      <c r="BK6" s="82" t="n">
        <v>0</v>
      </c>
      <c r="BL6" s="81" t="n">
        <v>0</v>
      </c>
      <c r="BM6" s="81" t="n">
        <v>0</v>
      </c>
      <c r="BN6" s="82" t="n">
        <v>997</v>
      </c>
      <c r="BO6" s="81" t="n">
        <v>49.98</v>
      </c>
      <c r="BP6" s="83" t="n">
        <v>0</v>
      </c>
      <c r="BQ6" s="82" t="n">
        <v>0</v>
      </c>
      <c r="BR6" s="81" t="n">
        <v>0</v>
      </c>
      <c r="BS6" s="84" t="n">
        <f aca="false">BQ6-BR6</f>
        <v>0</v>
      </c>
      <c r="BT6" s="77" t="n">
        <v>0</v>
      </c>
      <c r="BU6" s="77" t="n">
        <v>0</v>
      </c>
      <c r="BV6" s="98"/>
      <c r="BW6" s="77" t="n">
        <f aca="false">BH6+BI6</f>
        <v>0</v>
      </c>
      <c r="BX6" s="77" t="n">
        <v>0</v>
      </c>
      <c r="BY6" s="77" t="n">
        <v>0</v>
      </c>
      <c r="CA6" s="77" t="n">
        <v>0</v>
      </c>
      <c r="CB6" s="77" t="n">
        <v>0</v>
      </c>
      <c r="CD6" s="78" t="n">
        <v>0</v>
      </c>
      <c r="CE6" s="78" t="n">
        <v>0</v>
      </c>
      <c r="CF6" s="78" t="n">
        <v>0</v>
      </c>
      <c r="CG6" s="78" t="n">
        <v>0</v>
      </c>
    </row>
    <row r="7" customFormat="false" ht="14.3" hidden="false" customHeight="false" outlineLevel="0" collapsed="false">
      <c r="A7" s="54"/>
      <c r="B7" s="55" t="n">
        <v>43551</v>
      </c>
      <c r="C7" s="56" t="n">
        <v>79.5</v>
      </c>
      <c r="D7" s="57" t="n">
        <v>0.528</v>
      </c>
      <c r="E7" s="58" t="n">
        <v>62.3</v>
      </c>
      <c r="F7" s="59" t="n">
        <v>93</v>
      </c>
      <c r="G7" s="59" t="n">
        <v>67</v>
      </c>
      <c r="H7" s="60" t="n">
        <v>0</v>
      </c>
      <c r="I7" s="60" t="n">
        <v>0</v>
      </c>
      <c r="J7" s="60" t="n">
        <v>0</v>
      </c>
      <c r="K7" s="60" t="n">
        <v>0</v>
      </c>
      <c r="L7" s="61" t="n">
        <v>0</v>
      </c>
      <c r="M7" s="61" t="n">
        <v>0</v>
      </c>
      <c r="N7" s="61" t="n">
        <v>0</v>
      </c>
      <c r="O7" s="61" t="n">
        <v>0</v>
      </c>
      <c r="P7" s="61" t="n">
        <v>0</v>
      </c>
      <c r="Q7" s="61" t="n">
        <v>0</v>
      </c>
      <c r="R7" s="61" t="n">
        <v>3600</v>
      </c>
      <c r="S7" s="62" t="n">
        <v>0</v>
      </c>
      <c r="T7" s="62" t="n">
        <v>0</v>
      </c>
      <c r="U7" s="63" t="n">
        <v>0</v>
      </c>
      <c r="V7" s="63" t="n">
        <v>0</v>
      </c>
      <c r="W7" s="60" t="n">
        <v>43</v>
      </c>
      <c r="X7" s="60" t="n">
        <v>1440</v>
      </c>
      <c r="Y7" s="60" t="n">
        <v>47</v>
      </c>
      <c r="Z7" s="60" t="n">
        <v>1440</v>
      </c>
      <c r="AA7" s="60" t="n">
        <v>60</v>
      </c>
      <c r="AB7" s="59" t="n">
        <v>1440</v>
      </c>
      <c r="AC7" s="64" t="n">
        <v>5</v>
      </c>
      <c r="AD7" s="65" t="n">
        <f aca="false">U7-T7</f>
        <v>0</v>
      </c>
      <c r="AE7" s="59" t="n">
        <v>0</v>
      </c>
      <c r="AF7" s="66" t="n">
        <v>0</v>
      </c>
      <c r="AG7" s="67" t="n">
        <f aca="false">IF(R7&gt;0,R7/24,"no data")</f>
        <v>150</v>
      </c>
      <c r="AH7" s="66" t="n">
        <v>0</v>
      </c>
      <c r="AI7" s="68" t="n">
        <f aca="false">(1440-((W7*X7)+(Y7*Z7)+(AA7*AB7))/(W7+Y7+AA7))/1440</f>
        <v>0</v>
      </c>
      <c r="AJ7" s="69" t="n">
        <v>0</v>
      </c>
      <c r="AK7" s="91" t="n">
        <v>0</v>
      </c>
      <c r="AL7" s="160" t="n">
        <v>0</v>
      </c>
      <c r="AM7" s="58" t="n">
        <f aca="false">AK7*AL7</f>
        <v>0</v>
      </c>
      <c r="AN7" s="91" t="n">
        <v>0</v>
      </c>
      <c r="AO7" s="160" t="n">
        <v>0</v>
      </c>
      <c r="AP7" s="73" t="n">
        <f aca="false">AN7*AO7</f>
        <v>0</v>
      </c>
      <c r="AQ7" s="94" t="str">
        <f aca="false">IF(U7&gt;0,((((AK7*AL7)+(AN7*AO7))/(U7*1000))*1000000),"no data")</f>
        <v>no data</v>
      </c>
      <c r="AR7" s="75" t="n">
        <f aca="false">S7/24</f>
        <v>0</v>
      </c>
      <c r="AS7" s="34"/>
      <c r="AT7" s="59" t="n">
        <v>0</v>
      </c>
      <c r="AU7" s="76" t="n">
        <v>0</v>
      </c>
      <c r="AV7" s="76" t="n">
        <v>0</v>
      </c>
      <c r="AW7" s="59" t="n">
        <v>0</v>
      </c>
      <c r="AX7" s="76" t="n">
        <v>0</v>
      </c>
      <c r="AY7" s="59" t="n">
        <v>0</v>
      </c>
      <c r="AZ7" s="59" t="n">
        <v>5</v>
      </c>
      <c r="BB7" s="77" t="n">
        <v>0</v>
      </c>
      <c r="BC7" s="77" t="n">
        <v>0</v>
      </c>
      <c r="BD7" s="77" t="n">
        <v>0</v>
      </c>
      <c r="BE7" s="77" t="n">
        <v>0</v>
      </c>
      <c r="BF7" s="77" t="str">
        <f aca="false">AQ7</f>
        <v>no data</v>
      </c>
      <c r="BG7" s="159" t="n">
        <f aca="false">BD7/24</f>
        <v>0</v>
      </c>
      <c r="BH7" s="79" t="n">
        <v>0</v>
      </c>
      <c r="BI7" s="80" t="n">
        <v>0</v>
      </c>
      <c r="BJ7" s="81" t="n">
        <v>0</v>
      </c>
      <c r="BK7" s="81" t="n">
        <v>0</v>
      </c>
      <c r="BL7" s="82" t="n">
        <v>0</v>
      </c>
      <c r="BM7" s="81" t="n">
        <v>0</v>
      </c>
      <c r="BN7" s="82" t="n">
        <v>997</v>
      </c>
      <c r="BO7" s="81" t="n">
        <v>50.02</v>
      </c>
      <c r="BP7" s="83" t="n">
        <v>0</v>
      </c>
      <c r="BQ7" s="77" t="n">
        <v>0</v>
      </c>
      <c r="BR7" s="81" t="n">
        <v>0</v>
      </c>
      <c r="BS7" s="84" t="n">
        <f aca="false">BQ7-BR7</f>
        <v>0</v>
      </c>
      <c r="BT7" s="77" t="n">
        <v>0</v>
      </c>
      <c r="BU7" s="77" t="n">
        <v>0</v>
      </c>
      <c r="BV7" s="98"/>
      <c r="BW7" s="77" t="n">
        <f aca="false">BH7+BI7</f>
        <v>0</v>
      </c>
      <c r="BX7" s="77" t="n">
        <v>0</v>
      </c>
      <c r="BY7" s="77" t="n">
        <v>0</v>
      </c>
      <c r="CA7" s="77" t="n">
        <v>0</v>
      </c>
      <c r="CB7" s="77" t="n">
        <v>0</v>
      </c>
      <c r="CD7" s="78" t="n">
        <v>0</v>
      </c>
      <c r="CE7" s="78" t="n">
        <v>0</v>
      </c>
      <c r="CF7" s="78" t="n">
        <v>0</v>
      </c>
      <c r="CG7" s="78" t="n">
        <v>0</v>
      </c>
    </row>
    <row r="8" customFormat="false" ht="14.3" hidden="false" customHeight="false" outlineLevel="0" collapsed="false">
      <c r="A8" s="54"/>
      <c r="B8" s="55" t="n">
        <v>43552</v>
      </c>
      <c r="C8" s="56" t="n">
        <v>79.7</v>
      </c>
      <c r="D8" s="57" t="n">
        <v>0.572</v>
      </c>
      <c r="E8" s="58" t="n">
        <v>64</v>
      </c>
      <c r="F8" s="59" t="n">
        <v>91</v>
      </c>
      <c r="G8" s="59" t="n">
        <v>62</v>
      </c>
      <c r="H8" s="60" t="n">
        <v>0</v>
      </c>
      <c r="I8" s="60" t="n">
        <v>0</v>
      </c>
      <c r="J8" s="60" t="n">
        <v>0</v>
      </c>
      <c r="K8" s="60" t="n">
        <v>0</v>
      </c>
      <c r="L8" s="61" t="n">
        <v>0</v>
      </c>
      <c r="M8" s="61" t="n">
        <v>0</v>
      </c>
      <c r="N8" s="61" t="n">
        <v>0</v>
      </c>
      <c r="O8" s="61" t="n">
        <v>0</v>
      </c>
      <c r="P8" s="61" t="n">
        <v>0</v>
      </c>
      <c r="Q8" s="61" t="n">
        <v>0</v>
      </c>
      <c r="R8" s="61" t="n">
        <v>3601</v>
      </c>
      <c r="S8" s="62" t="n">
        <v>3638</v>
      </c>
      <c r="T8" s="62" t="n">
        <v>3638</v>
      </c>
      <c r="U8" s="63" t="n">
        <v>0</v>
      </c>
      <c r="V8" s="63" t="n">
        <v>0</v>
      </c>
      <c r="W8" s="60" t="n">
        <v>43</v>
      </c>
      <c r="X8" s="60" t="n">
        <v>0</v>
      </c>
      <c r="Y8" s="60" t="n">
        <v>47</v>
      </c>
      <c r="Z8" s="60" t="n">
        <v>0</v>
      </c>
      <c r="AA8" s="60" t="n">
        <v>60</v>
      </c>
      <c r="AB8" s="59" t="n">
        <v>0</v>
      </c>
      <c r="AC8" s="64" t="n">
        <v>6</v>
      </c>
      <c r="AD8" s="65" t="n">
        <f aca="false">U8-T8</f>
        <v>-3638</v>
      </c>
      <c r="AE8" s="59" t="n">
        <v>0</v>
      </c>
      <c r="AF8" s="66" t="n">
        <v>0</v>
      </c>
      <c r="AG8" s="67" t="n">
        <f aca="false">IF(R8&gt;0,R8/24,"no data")</f>
        <v>150.041666666667</v>
      </c>
      <c r="AH8" s="66" t="n">
        <v>0</v>
      </c>
      <c r="AI8" s="68" t="n">
        <f aca="false">(1440-((W8*X8)+(Y8*Z8)+(AA8*AB8))/(W8+Y8+AA8))/1440</f>
        <v>1</v>
      </c>
      <c r="AJ8" s="69" t="n">
        <v>0</v>
      </c>
      <c r="AK8" s="91" t="n">
        <v>0</v>
      </c>
      <c r="AL8" s="160" t="n">
        <v>0</v>
      </c>
      <c r="AM8" s="58" t="n">
        <f aca="false">AK8*AL8</f>
        <v>0</v>
      </c>
      <c r="AN8" s="91" t="n">
        <v>0</v>
      </c>
      <c r="AO8" s="160" t="n">
        <v>0</v>
      </c>
      <c r="AP8" s="73" t="n">
        <f aca="false">AN8*AO8</f>
        <v>0</v>
      </c>
      <c r="AQ8" s="94" t="str">
        <f aca="false">IF(U8&gt;0,((((AK8*AL8)+(AN8*AO8))/(U8*1000))*1000000),"no data")</f>
        <v>no data</v>
      </c>
      <c r="AR8" s="75" t="n">
        <f aca="false">S8/24</f>
        <v>151.583333333333</v>
      </c>
      <c r="AS8" s="34"/>
      <c r="AT8" s="59" t="n">
        <v>0</v>
      </c>
      <c r="AU8" s="76" t="n">
        <v>0</v>
      </c>
      <c r="AV8" s="76" t="n">
        <v>0</v>
      </c>
      <c r="AW8" s="59" t="n">
        <v>0</v>
      </c>
      <c r="AX8" s="76" t="n">
        <v>0</v>
      </c>
      <c r="AY8" s="59" t="n">
        <v>0</v>
      </c>
      <c r="AZ8" s="59" t="n">
        <v>6</v>
      </c>
      <c r="BB8" s="77" t="n">
        <v>0</v>
      </c>
      <c r="BC8" s="77" t="n">
        <v>0</v>
      </c>
      <c r="BD8" s="77" t="n">
        <v>0</v>
      </c>
      <c r="BE8" s="77" t="n">
        <v>0</v>
      </c>
      <c r="BF8" s="77" t="str">
        <f aca="false">AQ8</f>
        <v>no data</v>
      </c>
      <c r="BG8" s="159" t="n">
        <f aca="false">BD8/24</f>
        <v>0</v>
      </c>
      <c r="BH8" s="79" t="n">
        <v>0</v>
      </c>
      <c r="BI8" s="80" t="n">
        <v>0</v>
      </c>
      <c r="BJ8" s="81" t="n">
        <v>0</v>
      </c>
      <c r="BK8" s="82" t="n">
        <v>0</v>
      </c>
      <c r="BL8" s="81" t="n">
        <v>0</v>
      </c>
      <c r="BM8" s="81" t="n">
        <v>0</v>
      </c>
      <c r="BN8" s="82" t="n">
        <v>995</v>
      </c>
      <c r="BO8" s="81" t="n">
        <v>50.07</v>
      </c>
      <c r="BP8" s="83" t="n">
        <v>0</v>
      </c>
      <c r="BQ8" s="82" t="n">
        <v>0</v>
      </c>
      <c r="BR8" s="81" t="n">
        <v>0</v>
      </c>
      <c r="BS8" s="84" t="n">
        <f aca="false">BQ8-BR8</f>
        <v>0</v>
      </c>
      <c r="BT8" s="77" t="n">
        <v>0</v>
      </c>
      <c r="BU8" s="77" t="n">
        <v>0</v>
      </c>
      <c r="BV8" s="98"/>
      <c r="BW8" s="77" t="n">
        <f aca="false">BH8+BI8</f>
        <v>0</v>
      </c>
      <c r="BX8" s="77" t="n">
        <v>0</v>
      </c>
      <c r="BY8" s="77" t="n">
        <v>0</v>
      </c>
      <c r="CA8" s="77" t="n">
        <v>0</v>
      </c>
      <c r="CB8" s="77" t="n">
        <v>0</v>
      </c>
      <c r="CD8" s="78" t="n">
        <v>0</v>
      </c>
      <c r="CE8" s="78" t="n">
        <v>0</v>
      </c>
      <c r="CF8" s="78" t="n">
        <v>0</v>
      </c>
      <c r="CG8" s="78" t="n">
        <v>0</v>
      </c>
    </row>
    <row r="9" customFormat="false" ht="14.3" hidden="false" customHeight="false" outlineLevel="0" collapsed="false">
      <c r="A9" s="54"/>
      <c r="B9" s="55" t="n">
        <v>43553</v>
      </c>
      <c r="C9" s="56" t="n">
        <v>81.6</v>
      </c>
      <c r="D9" s="57" t="n">
        <v>0.607</v>
      </c>
      <c r="E9" s="58" t="n">
        <v>67.7</v>
      </c>
      <c r="F9" s="59" t="n">
        <v>98</v>
      </c>
      <c r="G9" s="59" t="n">
        <v>71</v>
      </c>
      <c r="H9" s="60" t="n">
        <v>0</v>
      </c>
      <c r="I9" s="60" t="n">
        <v>0</v>
      </c>
      <c r="J9" s="60" t="n">
        <v>0</v>
      </c>
      <c r="K9" s="60" t="n">
        <v>0</v>
      </c>
      <c r="L9" s="61" t="n">
        <v>0</v>
      </c>
      <c r="M9" s="61" t="n">
        <v>0</v>
      </c>
      <c r="N9" s="61" t="n">
        <v>0</v>
      </c>
      <c r="O9" s="61" t="n">
        <v>0</v>
      </c>
      <c r="P9" s="61" t="n">
        <v>0</v>
      </c>
      <c r="Q9" s="61" t="n">
        <v>0</v>
      </c>
      <c r="R9" s="61" t="n">
        <v>3581</v>
      </c>
      <c r="S9" s="62" t="n">
        <v>3620</v>
      </c>
      <c r="T9" s="62" t="n">
        <v>3620</v>
      </c>
      <c r="U9" s="63" t="n">
        <v>0</v>
      </c>
      <c r="V9" s="63" t="n">
        <v>0</v>
      </c>
      <c r="W9" s="60" t="n">
        <v>43</v>
      </c>
      <c r="X9" s="60" t="n">
        <v>0</v>
      </c>
      <c r="Y9" s="60" t="n">
        <v>47</v>
      </c>
      <c r="Z9" s="60" t="n">
        <v>0</v>
      </c>
      <c r="AA9" s="60" t="n">
        <v>60</v>
      </c>
      <c r="AB9" s="59" t="n">
        <v>0</v>
      </c>
      <c r="AC9" s="64" t="n">
        <v>6</v>
      </c>
      <c r="AD9" s="65" t="n">
        <f aca="false">U9-T9</f>
        <v>-3620</v>
      </c>
      <c r="AE9" s="59" t="n">
        <v>0</v>
      </c>
      <c r="AF9" s="66" t="str">
        <f aca="false">IF(AE9&gt;0, V9/(AE9*24),"no data")</f>
        <v>no data</v>
      </c>
      <c r="AG9" s="67" t="n">
        <f aca="false">IF(R9&gt;0,R9/24,"no data")</f>
        <v>149.208333333333</v>
      </c>
      <c r="AH9" s="66" t="str">
        <f aca="false">IF(U9&gt;0,(U9/R9),"no data")</f>
        <v>no data</v>
      </c>
      <c r="AI9" s="68" t="n">
        <f aca="false">(1440-((W9*X9)+(Y9*Z9)+(AA9*AB9))/(W9+Y9+AA9))/1440</f>
        <v>1</v>
      </c>
      <c r="AJ9" s="69" t="str">
        <f aca="false">IF(U9&gt;0,(1440-((X9*W9+AT9*AU9)+(Z9*Y9+AV9*AW9)+(AA9*AB9+AX9*AY9))/(W9+Y9+AA9))/1440,"no data")</f>
        <v>no data</v>
      </c>
      <c r="AK9" s="80" t="n">
        <v>0</v>
      </c>
      <c r="AL9" s="58" t="n">
        <v>0</v>
      </c>
      <c r="AM9" s="58" t="n">
        <f aca="false">AK9*AL9</f>
        <v>0</v>
      </c>
      <c r="AN9" s="80" t="n">
        <v>0</v>
      </c>
      <c r="AO9" s="58" t="n">
        <v>0</v>
      </c>
      <c r="AP9" s="73" t="n">
        <f aca="false">AN9*AO9</f>
        <v>0</v>
      </c>
      <c r="AQ9" s="94" t="str">
        <f aca="false">IF(U9&gt;0,((((AK9*AL9)+(AN9*AO9))/(U9*1000))*1000000),"no data")</f>
        <v>no data</v>
      </c>
      <c r="AR9" s="75" t="n">
        <f aca="false">S9/24</f>
        <v>150.833333333333</v>
      </c>
      <c r="AS9" s="34"/>
      <c r="AT9" s="59" t="n">
        <v>0</v>
      </c>
      <c r="AU9" s="76" t="n">
        <v>0</v>
      </c>
      <c r="AV9" s="76" t="n">
        <v>0</v>
      </c>
      <c r="AW9" s="59" t="n">
        <v>0</v>
      </c>
      <c r="AX9" s="76" t="n">
        <v>0</v>
      </c>
      <c r="AY9" s="59" t="n">
        <v>0</v>
      </c>
      <c r="AZ9" s="59" t="n">
        <v>6</v>
      </c>
      <c r="BB9" s="77" t="n">
        <v>0</v>
      </c>
      <c r="BC9" s="77" t="n">
        <v>0</v>
      </c>
      <c r="BD9" s="77" t="n">
        <v>0</v>
      </c>
      <c r="BE9" s="77" t="n">
        <v>0</v>
      </c>
      <c r="BF9" s="77" t="str">
        <f aca="false">AQ9</f>
        <v>no data</v>
      </c>
      <c r="BG9" s="159" t="n">
        <f aca="false">BD9/24</f>
        <v>0</v>
      </c>
      <c r="BH9" s="79" t="n">
        <v>0</v>
      </c>
      <c r="BI9" s="80" t="n">
        <v>0</v>
      </c>
      <c r="BJ9" s="81" t="n">
        <v>0</v>
      </c>
      <c r="BK9" s="82" t="n">
        <v>0</v>
      </c>
      <c r="BL9" s="81" t="n">
        <v>0</v>
      </c>
      <c r="BM9" s="81" t="n">
        <v>0</v>
      </c>
      <c r="BN9" s="82" t="n">
        <v>992.7</v>
      </c>
      <c r="BO9" s="81" t="n">
        <v>50.1</v>
      </c>
      <c r="BP9" s="99" t="n">
        <v>0</v>
      </c>
      <c r="BQ9" s="81" t="n">
        <v>0</v>
      </c>
      <c r="BR9" s="81" t="n">
        <v>0</v>
      </c>
      <c r="BS9" s="84" t="n">
        <f aca="false">BQ9-BR9</f>
        <v>0</v>
      </c>
      <c r="BT9" s="77" t="n">
        <v>0</v>
      </c>
      <c r="BU9" s="77" t="n">
        <v>0</v>
      </c>
      <c r="BV9" s="98" t="n">
        <f aca="false">BU9-BT9</f>
        <v>0</v>
      </c>
      <c r="BW9" s="77" t="n">
        <f aca="false">BH9+BI9</f>
        <v>0</v>
      </c>
      <c r="BX9" s="77" t="n">
        <v>0</v>
      </c>
      <c r="BY9" s="77" t="n">
        <v>0</v>
      </c>
      <c r="CA9" s="77" t="n">
        <v>0</v>
      </c>
      <c r="CB9" s="77" t="n">
        <v>0.5</v>
      </c>
      <c r="CD9" s="78" t="n">
        <v>0</v>
      </c>
      <c r="CE9" s="78" t="n">
        <v>0</v>
      </c>
      <c r="CF9" s="78" t="n">
        <v>0</v>
      </c>
      <c r="CG9" s="78" t="n">
        <v>0</v>
      </c>
    </row>
    <row r="10" customFormat="false" ht="14.3" hidden="false" customHeight="false" outlineLevel="0" collapsed="false">
      <c r="A10" s="54"/>
      <c r="B10" s="55" t="n">
        <v>43554</v>
      </c>
      <c r="C10" s="56" t="n">
        <v>81.6</v>
      </c>
      <c r="D10" s="57" t="n">
        <v>0.515</v>
      </c>
      <c r="E10" s="58" t="n">
        <v>63.8</v>
      </c>
      <c r="F10" s="59" t="n">
        <v>100</v>
      </c>
      <c r="G10" s="59" t="n">
        <v>71</v>
      </c>
      <c r="H10" s="60" t="n">
        <v>0</v>
      </c>
      <c r="I10" s="60" t="n">
        <v>0</v>
      </c>
      <c r="J10" s="60" t="n">
        <v>0</v>
      </c>
      <c r="K10" s="60" t="n">
        <v>0</v>
      </c>
      <c r="L10" s="61" t="n">
        <v>0</v>
      </c>
      <c r="M10" s="61" t="n">
        <v>0</v>
      </c>
      <c r="N10" s="61" t="n">
        <v>0</v>
      </c>
      <c r="O10" s="61" t="n">
        <v>0</v>
      </c>
      <c r="P10" s="61" t="n">
        <v>0</v>
      </c>
      <c r="Q10" s="61" t="n">
        <v>0</v>
      </c>
      <c r="R10" s="61" t="n">
        <v>3582</v>
      </c>
      <c r="S10" s="62" t="n">
        <v>3579</v>
      </c>
      <c r="T10" s="62" t="n">
        <v>3579</v>
      </c>
      <c r="U10" s="63" t="n">
        <v>0</v>
      </c>
      <c r="V10" s="63" t="n">
        <v>0</v>
      </c>
      <c r="W10" s="60" t="n">
        <v>43</v>
      </c>
      <c r="X10" s="60" t="n">
        <v>0</v>
      </c>
      <c r="Y10" s="60" t="n">
        <v>47</v>
      </c>
      <c r="Z10" s="60" t="n">
        <v>0</v>
      </c>
      <c r="AA10" s="60" t="n">
        <v>60</v>
      </c>
      <c r="AB10" s="59" t="n">
        <v>0</v>
      </c>
      <c r="AC10" s="64" t="n">
        <v>4</v>
      </c>
      <c r="AD10" s="65" t="n">
        <f aca="false">U10-T10</f>
        <v>-3579</v>
      </c>
      <c r="AE10" s="59" t="n">
        <v>0</v>
      </c>
      <c r="AF10" s="66" t="str">
        <f aca="false">IF(AE10&gt;0, V10/(AE10*24),"no data")</f>
        <v>no data</v>
      </c>
      <c r="AG10" s="67" t="n">
        <f aca="false">IF(R10&gt;0,R10/24,"no data")</f>
        <v>149.25</v>
      </c>
      <c r="AH10" s="66" t="str">
        <f aca="false">IF(U10&gt;0,(U10/R10),"no data")</f>
        <v>no data</v>
      </c>
      <c r="AI10" s="68" t="n">
        <f aca="false">(1440-((W10*X10)+(Y10*Z10)+(AA10*AB10))/(W10+Y10+AA10))/1440</f>
        <v>1</v>
      </c>
      <c r="AJ10" s="69" t="str">
        <f aca="false">IF(U10&gt;0,(1440-((X10*W10+AT10*AU10)+(Z10*Y10+AV10*AW10)+(AA10*AB10+AX10*AY10))/(W10+Y10+AA10))/1440,"no data")</f>
        <v>no data</v>
      </c>
      <c r="AK10" s="80" t="n">
        <v>0</v>
      </c>
      <c r="AL10" s="58" t="n">
        <v>0</v>
      </c>
      <c r="AM10" s="58" t="n">
        <f aca="false">AK10*AL10</f>
        <v>0</v>
      </c>
      <c r="AN10" s="80" t="n">
        <v>0</v>
      </c>
      <c r="AO10" s="58" t="n">
        <v>0</v>
      </c>
      <c r="AP10" s="73" t="n">
        <f aca="false">AN10*AO10</f>
        <v>0</v>
      </c>
      <c r="AQ10" s="94" t="str">
        <f aca="false">IF(U10&gt;0,((((AK10*AL10)+(AN10*AO10))/(U10*1000))*1000000),"no data")</f>
        <v>no data</v>
      </c>
      <c r="AR10" s="75" t="n">
        <f aca="false">S10/24</f>
        <v>149.125</v>
      </c>
      <c r="AS10" s="34"/>
      <c r="AT10" s="59" t="n">
        <v>0</v>
      </c>
      <c r="AU10" s="76" t="n">
        <v>0</v>
      </c>
      <c r="AV10" s="76" t="n">
        <v>0</v>
      </c>
      <c r="AW10" s="59" t="n">
        <v>0</v>
      </c>
      <c r="AX10" s="76" t="n">
        <v>0</v>
      </c>
      <c r="AY10" s="59" t="n">
        <v>0</v>
      </c>
      <c r="AZ10" s="59" t="n">
        <v>4</v>
      </c>
      <c r="BB10" s="77" t="n">
        <v>0</v>
      </c>
      <c r="BC10" s="77" t="n">
        <v>0</v>
      </c>
      <c r="BD10" s="77" t="n">
        <v>0</v>
      </c>
      <c r="BE10" s="77" t="n">
        <v>0</v>
      </c>
      <c r="BF10" s="77" t="str">
        <f aca="false">AQ10</f>
        <v>no data</v>
      </c>
      <c r="BG10" s="159" t="n">
        <f aca="false">BD10/24</f>
        <v>0</v>
      </c>
      <c r="BH10" s="79" t="n">
        <v>0</v>
      </c>
      <c r="BI10" s="80" t="n">
        <v>0</v>
      </c>
      <c r="BJ10" s="81" t="n">
        <v>0</v>
      </c>
      <c r="BK10" s="82" t="n">
        <v>0</v>
      </c>
      <c r="BL10" s="82" t="n">
        <v>0</v>
      </c>
      <c r="BM10" s="82" t="n">
        <v>0</v>
      </c>
      <c r="BN10" s="82" t="n">
        <v>993.3</v>
      </c>
      <c r="BO10" s="81" t="n">
        <v>50.05</v>
      </c>
      <c r="BP10" s="83" t="n">
        <v>0</v>
      </c>
      <c r="BQ10" s="78" t="n">
        <v>0</v>
      </c>
      <c r="BR10" s="78" t="n">
        <v>0</v>
      </c>
      <c r="BS10" s="84" t="n">
        <f aca="false">BQ10-BR10</f>
        <v>0</v>
      </c>
      <c r="BT10" s="77" t="n">
        <v>0</v>
      </c>
      <c r="BU10" s="77" t="n">
        <v>0</v>
      </c>
      <c r="BV10" s="98" t="n">
        <f aca="false">BU10-BT10</f>
        <v>0</v>
      </c>
      <c r="BW10" s="77" t="n">
        <f aca="false">BH10+BI10</f>
        <v>0</v>
      </c>
      <c r="BX10" s="77" t="n">
        <v>0</v>
      </c>
      <c r="BY10" s="77" t="n">
        <v>0</v>
      </c>
      <c r="CA10" s="77" t="n">
        <v>0</v>
      </c>
      <c r="CB10" s="77" t="n">
        <v>0</v>
      </c>
      <c r="CD10" s="78" t="n">
        <v>0</v>
      </c>
      <c r="CE10" s="78" t="n">
        <v>0</v>
      </c>
      <c r="CF10" s="78" t="n">
        <v>0</v>
      </c>
      <c r="CG10" s="78" t="n">
        <v>0</v>
      </c>
    </row>
    <row r="11" customFormat="false" ht="14.3" hidden="false" customHeight="false" outlineLevel="0" collapsed="false">
      <c r="A11" s="54"/>
      <c r="B11" s="55" t="n">
        <v>43555</v>
      </c>
      <c r="C11" s="56" t="n">
        <v>77.5</v>
      </c>
      <c r="D11" s="57" t="n">
        <v>0.443</v>
      </c>
      <c r="E11" s="58" t="n">
        <v>57.4</v>
      </c>
      <c r="F11" s="59" t="n">
        <v>93</v>
      </c>
      <c r="G11" s="59" t="n">
        <v>64</v>
      </c>
      <c r="H11" s="60" t="n">
        <v>0</v>
      </c>
      <c r="I11" s="60" t="n">
        <v>0</v>
      </c>
      <c r="J11" s="60" t="n">
        <v>0</v>
      </c>
      <c r="K11" s="60" t="n">
        <v>0</v>
      </c>
      <c r="L11" s="61" t="n">
        <v>0</v>
      </c>
      <c r="M11" s="61" t="n">
        <v>0</v>
      </c>
      <c r="N11" s="61" t="n">
        <v>0</v>
      </c>
      <c r="O11" s="61" t="n">
        <v>0</v>
      </c>
      <c r="P11" s="61" t="n">
        <v>0</v>
      </c>
      <c r="Q11" s="61" t="n">
        <v>0</v>
      </c>
      <c r="R11" s="61" t="n">
        <v>3619</v>
      </c>
      <c r="S11" s="62" t="n">
        <v>3567</v>
      </c>
      <c r="T11" s="62" t="n">
        <v>3567</v>
      </c>
      <c r="U11" s="63" t="n">
        <v>0</v>
      </c>
      <c r="V11" s="63" t="n">
        <v>0</v>
      </c>
      <c r="W11" s="60" t="n">
        <v>43</v>
      </c>
      <c r="X11" s="60" t="n">
        <v>0</v>
      </c>
      <c r="Y11" s="60" t="n">
        <v>47</v>
      </c>
      <c r="Z11" s="60" t="n">
        <v>0</v>
      </c>
      <c r="AA11" s="60" t="n">
        <v>60</v>
      </c>
      <c r="AB11" s="59" t="n">
        <v>0</v>
      </c>
      <c r="AC11" s="64" t="n">
        <v>4</v>
      </c>
      <c r="AD11" s="65" t="n">
        <f aca="false">U11-T11</f>
        <v>-3567</v>
      </c>
      <c r="AE11" s="59" t="n">
        <v>0</v>
      </c>
      <c r="AF11" s="66" t="str">
        <f aca="false">IF(AE11&gt;0, V11/(AE11*24),"no data")</f>
        <v>no data</v>
      </c>
      <c r="AG11" s="67" t="n">
        <f aca="false">IF(R11&gt;0,R11/24,"no data")</f>
        <v>150.791666666667</v>
      </c>
      <c r="AH11" s="66" t="str">
        <f aca="false">IF(U11&gt;0,(U11/R11),"no data")</f>
        <v>no data</v>
      </c>
      <c r="AI11" s="68" t="n">
        <f aca="false">(1440-((W11*X11)+(Y11*Z11)+(AA11*AB11))/(W11+Y11+AA11))/1440</f>
        <v>1</v>
      </c>
      <c r="AJ11" s="69" t="str">
        <f aca="false">IF(U11&gt;0,(1440-((X11*W11+AT11*AU11)+(Z11*Y11+AV11*AW11)+(AA11*AB11+AX11*AY11))/(W11+Y11+AA11))/1440,"no data")</f>
        <v>no data</v>
      </c>
      <c r="AK11" s="80" t="n">
        <v>0</v>
      </c>
      <c r="AL11" s="58" t="n">
        <v>0</v>
      </c>
      <c r="AM11" s="58" t="n">
        <f aca="false">AK11*AL11</f>
        <v>0</v>
      </c>
      <c r="AN11" s="80" t="n">
        <v>0</v>
      </c>
      <c r="AO11" s="58" t="n">
        <v>0</v>
      </c>
      <c r="AP11" s="73" t="n">
        <f aca="false">AN11*AO11</f>
        <v>0</v>
      </c>
      <c r="AQ11" s="94" t="str">
        <f aca="false">IF(U11&gt;0,((((AK11*AL11)+(AN11*AO11))/(U11*1000))*1000000),"no data")</f>
        <v>no data</v>
      </c>
      <c r="AR11" s="75" t="n">
        <f aca="false">S11/24</f>
        <v>148.625</v>
      </c>
      <c r="AS11" s="34"/>
      <c r="AT11" s="59" t="n">
        <v>0</v>
      </c>
      <c r="AU11" s="76" t="n">
        <v>0</v>
      </c>
      <c r="AV11" s="76" t="n">
        <v>0</v>
      </c>
      <c r="AW11" s="59" t="n">
        <v>0</v>
      </c>
      <c r="AX11" s="76" t="n">
        <v>0</v>
      </c>
      <c r="AY11" s="59" t="n">
        <v>0</v>
      </c>
      <c r="AZ11" s="59" t="n">
        <v>4</v>
      </c>
      <c r="BB11" s="77" t="n">
        <v>0</v>
      </c>
      <c r="BC11" s="77" t="n">
        <v>0</v>
      </c>
      <c r="BD11" s="77" t="n">
        <v>0</v>
      </c>
      <c r="BE11" s="77" t="n">
        <v>0</v>
      </c>
      <c r="BF11" s="77" t="str">
        <f aca="false">AQ11</f>
        <v>no data</v>
      </c>
      <c r="BG11" s="159" t="n">
        <f aca="false">BD11/24</f>
        <v>0</v>
      </c>
      <c r="BH11" s="79" t="n">
        <v>0</v>
      </c>
      <c r="BI11" s="80" t="n">
        <v>0</v>
      </c>
      <c r="BJ11" s="81" t="n">
        <v>0</v>
      </c>
      <c r="BK11" s="82" t="n">
        <v>0</v>
      </c>
      <c r="BL11" s="82" t="n">
        <v>0</v>
      </c>
      <c r="BM11" s="82" t="n">
        <v>0</v>
      </c>
      <c r="BN11" s="82" t="n">
        <v>994.8</v>
      </c>
      <c r="BO11" s="81" t="n">
        <v>50.05</v>
      </c>
      <c r="BP11" s="83" t="n">
        <v>0</v>
      </c>
      <c r="BQ11" s="78" t="n">
        <v>0</v>
      </c>
      <c r="BR11" s="78" t="n">
        <v>0</v>
      </c>
      <c r="BS11" s="84" t="n">
        <f aca="false">BQ11-BR11</f>
        <v>0</v>
      </c>
      <c r="BT11" s="77" t="n">
        <v>0</v>
      </c>
      <c r="BU11" s="77" t="n">
        <v>0</v>
      </c>
      <c r="BV11" s="98" t="n">
        <f aca="false">BU11-BT11</f>
        <v>0</v>
      </c>
      <c r="BW11" s="77" t="n">
        <f aca="false">BH11+BI11</f>
        <v>0</v>
      </c>
      <c r="BX11" s="77" t="n">
        <v>0</v>
      </c>
      <c r="BY11" s="77" t="n">
        <v>0</v>
      </c>
      <c r="CA11" s="77" t="n">
        <v>0</v>
      </c>
      <c r="CB11" s="77" t="n">
        <v>0</v>
      </c>
      <c r="CD11" s="77" t="n">
        <v>0</v>
      </c>
      <c r="CE11" s="77" t="n">
        <v>0</v>
      </c>
      <c r="CF11" s="77" t="n">
        <v>0</v>
      </c>
      <c r="CG11" s="77" t="n">
        <v>0</v>
      </c>
    </row>
    <row r="12" customFormat="false" ht="14.3" hidden="false" customHeight="false" outlineLevel="0" collapsed="false">
      <c r="A12" s="54"/>
      <c r="B12" s="55" t="n">
        <v>43556</v>
      </c>
      <c r="C12" s="56" t="n">
        <v>79</v>
      </c>
      <c r="D12" s="57" t="n">
        <v>0.471</v>
      </c>
      <c r="E12" s="58" t="n">
        <v>59.4</v>
      </c>
      <c r="F12" s="59" t="n">
        <v>93</v>
      </c>
      <c r="G12" s="59" t="n">
        <v>68</v>
      </c>
      <c r="H12" s="60" t="n">
        <v>0</v>
      </c>
      <c r="I12" s="60" t="n">
        <v>0</v>
      </c>
      <c r="J12" s="60" t="n">
        <v>0</v>
      </c>
      <c r="K12" s="60" t="n">
        <v>0</v>
      </c>
      <c r="L12" s="61" t="n">
        <v>0</v>
      </c>
      <c r="M12" s="61" t="n">
        <v>0</v>
      </c>
      <c r="N12" s="61" t="n">
        <v>0</v>
      </c>
      <c r="O12" s="61" t="n">
        <v>0</v>
      </c>
      <c r="P12" s="61" t="n">
        <v>0</v>
      </c>
      <c r="Q12" s="61" t="n">
        <v>0</v>
      </c>
      <c r="R12" s="61" t="n">
        <v>3605</v>
      </c>
      <c r="S12" s="62" t="n">
        <v>3550</v>
      </c>
      <c r="T12" s="62" t="n">
        <v>3550</v>
      </c>
      <c r="U12" s="63" t="n">
        <v>0</v>
      </c>
      <c r="V12" s="63" t="n">
        <v>0</v>
      </c>
      <c r="W12" s="60" t="n">
        <v>43</v>
      </c>
      <c r="X12" s="60" t="n">
        <v>0</v>
      </c>
      <c r="Y12" s="60" t="n">
        <v>47</v>
      </c>
      <c r="Z12" s="60" t="n">
        <v>0</v>
      </c>
      <c r="AA12" s="60" t="n">
        <v>60</v>
      </c>
      <c r="AB12" s="59" t="n">
        <v>0</v>
      </c>
      <c r="AC12" s="64" t="n">
        <v>6</v>
      </c>
      <c r="AD12" s="65" t="n">
        <f aca="false">U12-T12</f>
        <v>-3550</v>
      </c>
      <c r="AE12" s="59" t="n">
        <v>0</v>
      </c>
      <c r="AF12" s="66" t="str">
        <f aca="false">IF(AE12&gt;0, V12/(AE12*24),"no data")</f>
        <v>no data</v>
      </c>
      <c r="AG12" s="67" t="n">
        <f aca="false">IF(R12&gt;0,R12/24,"no data")</f>
        <v>150.208333333333</v>
      </c>
      <c r="AH12" s="66" t="str">
        <f aca="false">IF(U12&gt;0,(U12/R12),"no data")</f>
        <v>no data</v>
      </c>
      <c r="AI12" s="68" t="n">
        <f aca="false">(1440-((W12*X12)+(Y12*Z12)+(AA12*AB12))/(W12+Y12+AA12))/1440</f>
        <v>1</v>
      </c>
      <c r="AJ12" s="69" t="str">
        <f aca="false">IF(U12&gt;0,(1440-((X12*W12+AT12*AU12)+(Z12*Y12+AV12*AW12)+(AA12*AB12+AX12*AY12))/(W12+Y12+AA12))/1440,"no data")</f>
        <v>no data</v>
      </c>
      <c r="AK12" s="80" t="n">
        <v>0</v>
      </c>
      <c r="AL12" s="58" t="n">
        <v>0</v>
      </c>
      <c r="AM12" s="58" t="n">
        <f aca="false">AK12*AL12</f>
        <v>0</v>
      </c>
      <c r="AN12" s="80" t="n">
        <v>0</v>
      </c>
      <c r="AO12" s="59" t="n">
        <v>0</v>
      </c>
      <c r="AP12" s="73" t="n">
        <f aca="false">AN12*AO12</f>
        <v>0</v>
      </c>
      <c r="AQ12" s="94" t="str">
        <f aca="false">IF(U12&gt;0,((((AK12*AL12)+(AN12*AO12))/(U12*1000))*1000000),"no data")</f>
        <v>no data</v>
      </c>
      <c r="AR12" s="75" t="n">
        <f aca="false">S12/24</f>
        <v>147.916666666667</v>
      </c>
      <c r="AS12" s="34"/>
      <c r="AT12" s="59" t="n">
        <v>0</v>
      </c>
      <c r="AU12" s="76" t="n">
        <v>0</v>
      </c>
      <c r="AV12" s="76" t="n">
        <v>0</v>
      </c>
      <c r="AW12" s="59" t="n">
        <v>0</v>
      </c>
      <c r="AX12" s="76" t="n">
        <v>0</v>
      </c>
      <c r="AY12" s="59" t="n">
        <v>0</v>
      </c>
      <c r="AZ12" s="59" t="n">
        <v>6</v>
      </c>
      <c r="BB12" s="77" t="n">
        <v>0</v>
      </c>
      <c r="BC12" s="77" t="n">
        <v>0</v>
      </c>
      <c r="BD12" s="77" t="n">
        <v>0</v>
      </c>
      <c r="BE12" s="77" t="n">
        <v>0</v>
      </c>
      <c r="BF12" s="77" t="str">
        <f aca="false">AQ12</f>
        <v>no data</v>
      </c>
      <c r="BG12" s="159" t="n">
        <f aca="false">BD12/24</f>
        <v>0</v>
      </c>
      <c r="BH12" s="79" t="n">
        <v>0</v>
      </c>
      <c r="BI12" s="80" t="n">
        <v>0</v>
      </c>
      <c r="BJ12" s="81" t="n">
        <v>0</v>
      </c>
      <c r="BK12" s="82" t="n">
        <v>0</v>
      </c>
      <c r="BL12" s="82" t="n">
        <v>0</v>
      </c>
      <c r="BM12" s="82" t="n">
        <v>0</v>
      </c>
      <c r="BN12" s="82" t="n">
        <v>994</v>
      </c>
      <c r="BO12" s="81" t="n">
        <v>50.08</v>
      </c>
      <c r="BP12" s="83" t="n">
        <v>0</v>
      </c>
      <c r="BQ12" s="78" t="n">
        <v>0</v>
      </c>
      <c r="BR12" s="78" t="n">
        <v>0</v>
      </c>
      <c r="BS12" s="84" t="n">
        <f aca="false">BQ12-BR12</f>
        <v>0</v>
      </c>
      <c r="BT12" s="77" t="n">
        <v>0</v>
      </c>
      <c r="BU12" s="77" t="n">
        <v>0</v>
      </c>
      <c r="BV12" s="98" t="n">
        <f aca="false">BU12-BT12</f>
        <v>0</v>
      </c>
      <c r="BW12" s="77" t="n">
        <f aca="false">BH12+BI12</f>
        <v>0</v>
      </c>
      <c r="BX12" s="161" t="n">
        <v>0</v>
      </c>
      <c r="BY12" s="161" t="n">
        <v>0</v>
      </c>
      <c r="CA12" s="161" t="n">
        <v>0</v>
      </c>
      <c r="CB12" s="161" t="n">
        <v>0</v>
      </c>
      <c r="CD12" s="161" t="n">
        <v>0</v>
      </c>
      <c r="CE12" s="161" t="n">
        <v>0</v>
      </c>
      <c r="CF12" s="161" t="n">
        <v>0</v>
      </c>
      <c r="CG12" s="161" t="n">
        <v>0</v>
      </c>
    </row>
    <row r="13" customFormat="false" ht="14.95" hidden="false" customHeight="true" outlineLevel="0" collapsed="false">
      <c r="A13" s="101" t="s">
        <v>98</v>
      </c>
      <c r="B13" s="102" t="n">
        <v>43557</v>
      </c>
      <c r="C13" s="103" t="n">
        <v>80.9</v>
      </c>
      <c r="D13" s="104" t="n">
        <v>0.454</v>
      </c>
      <c r="E13" s="105" t="n">
        <v>60.4</v>
      </c>
      <c r="F13" s="106" t="n">
        <v>96</v>
      </c>
      <c r="G13" s="106" t="n">
        <v>66</v>
      </c>
      <c r="H13" s="107" t="n">
        <v>0</v>
      </c>
      <c r="I13" s="107" t="n">
        <v>0</v>
      </c>
      <c r="J13" s="107" t="n">
        <v>0</v>
      </c>
      <c r="K13" s="107" t="n">
        <v>0</v>
      </c>
      <c r="L13" s="108" t="n">
        <v>0</v>
      </c>
      <c r="M13" s="108" t="n">
        <v>0</v>
      </c>
      <c r="N13" s="108" t="n">
        <v>0</v>
      </c>
      <c r="O13" s="108" t="n">
        <v>0</v>
      </c>
      <c r="P13" s="108" t="n">
        <v>0</v>
      </c>
      <c r="Q13" s="108" t="n">
        <v>0</v>
      </c>
      <c r="R13" s="109" t="n">
        <v>3581</v>
      </c>
      <c r="S13" s="110" t="n">
        <v>2736</v>
      </c>
      <c r="T13" s="110" t="n">
        <v>3526</v>
      </c>
      <c r="U13" s="111" t="n">
        <v>83</v>
      </c>
      <c r="V13" s="111" t="n">
        <v>92</v>
      </c>
      <c r="W13" s="106" t="n">
        <v>43</v>
      </c>
      <c r="X13" s="106" t="n">
        <v>239</v>
      </c>
      <c r="Y13" s="106" t="n">
        <v>47</v>
      </c>
      <c r="Z13" s="106" t="n">
        <v>337</v>
      </c>
      <c r="AA13" s="106" t="n">
        <v>60</v>
      </c>
      <c r="AB13" s="106" t="n">
        <v>420</v>
      </c>
      <c r="AC13" s="112" t="n">
        <v>9</v>
      </c>
      <c r="AD13" s="113" t="n">
        <f aca="false">U13-T13</f>
        <v>-3443</v>
      </c>
      <c r="AE13" s="106" t="n">
        <v>29</v>
      </c>
      <c r="AF13" s="114" t="n">
        <f aca="false">IF(AE13&gt;0, V13/(AE13*24),"no data")</f>
        <v>0.132183908045977</v>
      </c>
      <c r="AG13" s="115" t="n">
        <f aca="false">IF(R13&gt;0,R13/24,"no data")</f>
        <v>149.208333333333</v>
      </c>
      <c r="AH13" s="114" t="n">
        <f aca="false">IF(U13&gt;0,(U13/R13),"no data")</f>
        <v>0.0231778832728288</v>
      </c>
      <c r="AI13" s="116" t="n">
        <f aca="false">(1440-((W13*X13)+(Y13*Z13)+(AA13*AB13))/(W13+Y13+AA13))/1440</f>
        <v>0.762425925925926</v>
      </c>
      <c r="AJ13" s="117" t="n">
        <f aca="false">IF(U13&gt;0,(1440-((X13*W13+AT13*AU13)+(Z13*Y13+AV13*AW13)+(AA13*AB13+AX13*AY13))/(W13+Y13+AA13))/1440,"no data")</f>
        <v>0.729180555555555</v>
      </c>
      <c r="AK13" s="118" t="n">
        <v>0.104</v>
      </c>
      <c r="AL13" s="119" t="n">
        <v>171.84</v>
      </c>
      <c r="AM13" s="105" t="n">
        <f aca="false">AK13*AL13</f>
        <v>17.87136</v>
      </c>
      <c r="AN13" s="118" t="n">
        <v>1.408</v>
      </c>
      <c r="AO13" s="165" t="n">
        <v>1005</v>
      </c>
      <c r="AP13" s="121" t="n">
        <f aca="false">AN13*AO13</f>
        <v>1415.04</v>
      </c>
      <c r="AQ13" s="122" t="n">
        <f aca="false">IF(U13&gt;0,((((AK13*AL13)+(AN13*AO13))/(U13*1000))*1000000),"no data")</f>
        <v>17263.9922891566</v>
      </c>
      <c r="AR13" s="123" t="n">
        <f aca="false">S13/24</f>
        <v>114</v>
      </c>
      <c r="AS13" s="34"/>
      <c r="AT13" s="124" t="n">
        <v>25</v>
      </c>
      <c r="AU13" s="106" t="n">
        <v>181</v>
      </c>
      <c r="AV13" s="125" t="n">
        <v>32</v>
      </c>
      <c r="AW13" s="125" t="n">
        <v>83</v>
      </c>
      <c r="AX13" s="106" t="n">
        <v>0</v>
      </c>
      <c r="AY13" s="125" t="n">
        <v>0</v>
      </c>
      <c r="AZ13" s="106" t="n">
        <v>9</v>
      </c>
      <c r="BB13" s="106" t="n">
        <v>68</v>
      </c>
      <c r="BC13" s="106" t="n">
        <v>24</v>
      </c>
      <c r="BD13" s="106" t="n">
        <v>0</v>
      </c>
      <c r="BE13" s="126" t="n">
        <v>44</v>
      </c>
      <c r="BF13" s="127" t="n">
        <f aca="false">AQ13</f>
        <v>17263.9922891566</v>
      </c>
      <c r="BG13" s="128" t="n">
        <f aca="false">BD13/24</f>
        <v>0</v>
      </c>
      <c r="BH13" s="129" t="n">
        <v>0</v>
      </c>
      <c r="BI13" s="130" t="n">
        <v>0</v>
      </c>
      <c r="BJ13" s="128" t="n">
        <v>0</v>
      </c>
      <c r="BK13" s="126" t="n">
        <v>15.29</v>
      </c>
      <c r="BL13" s="126" t="n">
        <v>11.52</v>
      </c>
      <c r="BM13" s="126" t="n">
        <v>0</v>
      </c>
      <c r="BN13" s="126" t="n">
        <v>993</v>
      </c>
      <c r="BO13" s="128" t="n">
        <v>50.02</v>
      </c>
      <c r="BP13" s="131" t="n">
        <v>0.9229</v>
      </c>
      <c r="BQ13" s="128" t="n">
        <v>87.86</v>
      </c>
      <c r="BR13" s="128" t="n">
        <v>85.5</v>
      </c>
      <c r="BS13" s="84" t="n">
        <f aca="false">BQ13-BR13</f>
        <v>2.36</v>
      </c>
      <c r="BT13" s="126" t="n">
        <v>14848</v>
      </c>
      <c r="BU13" s="126" t="n">
        <v>10864</v>
      </c>
      <c r="BV13" s="98" t="n">
        <f aca="false">BU13-BT13</f>
        <v>-3984</v>
      </c>
      <c r="BW13" s="126" t="n">
        <f aca="false">BH13+BI13</f>
        <v>0</v>
      </c>
      <c r="BX13" s="128" t="n">
        <v>0</v>
      </c>
      <c r="BY13" s="128" t="n">
        <v>0</v>
      </c>
      <c r="CA13" s="128" t="n">
        <v>0</v>
      </c>
      <c r="CB13" s="128" t="n">
        <v>1.8</v>
      </c>
      <c r="CD13" s="128" t="n">
        <v>2</v>
      </c>
      <c r="CE13" s="128" t="n">
        <v>4.5</v>
      </c>
      <c r="CF13" s="128" t="n">
        <v>0</v>
      </c>
      <c r="CG13" s="128" t="n">
        <v>0</v>
      </c>
    </row>
    <row r="14" customFormat="false" ht="14.3" hidden="false" customHeight="false" outlineLevel="0" collapsed="false">
      <c r="A14" s="101"/>
      <c r="B14" s="102" t="n">
        <v>43558</v>
      </c>
      <c r="C14" s="103" t="n">
        <v>82.5</v>
      </c>
      <c r="D14" s="132" t="n">
        <v>0.626</v>
      </c>
      <c r="E14" s="105" t="n">
        <v>48.9</v>
      </c>
      <c r="F14" s="106" t="n">
        <v>98</v>
      </c>
      <c r="G14" s="106" t="n">
        <v>71</v>
      </c>
      <c r="H14" s="107" t="n">
        <v>24</v>
      </c>
      <c r="I14" s="107" t="n">
        <v>0</v>
      </c>
      <c r="J14" s="107" t="n">
        <v>0</v>
      </c>
      <c r="K14" s="107" t="n">
        <v>0</v>
      </c>
      <c r="L14" s="108" t="n">
        <v>0</v>
      </c>
      <c r="M14" s="108" t="n">
        <v>0</v>
      </c>
      <c r="N14" s="108" t="n">
        <v>0</v>
      </c>
      <c r="O14" s="108" t="n">
        <v>0</v>
      </c>
      <c r="P14" s="108" t="n">
        <v>0</v>
      </c>
      <c r="Q14" s="108" t="n">
        <v>0</v>
      </c>
      <c r="R14" s="109" t="n">
        <v>3567</v>
      </c>
      <c r="S14" s="110" t="n">
        <v>1680</v>
      </c>
      <c r="T14" s="110" t="n">
        <v>3514</v>
      </c>
      <c r="U14" s="111" t="n">
        <v>1646</v>
      </c>
      <c r="V14" s="111" t="n">
        <v>1716</v>
      </c>
      <c r="W14" s="106" t="n">
        <v>43</v>
      </c>
      <c r="X14" s="106" t="n">
        <v>0</v>
      </c>
      <c r="Y14" s="106" t="n">
        <v>47</v>
      </c>
      <c r="Z14" s="106" t="n">
        <v>1440</v>
      </c>
      <c r="AA14" s="106" t="n">
        <v>60</v>
      </c>
      <c r="AB14" s="106" t="n">
        <v>42</v>
      </c>
      <c r="AC14" s="112" t="n">
        <f aca="false">V14-U14</f>
        <v>70</v>
      </c>
      <c r="AD14" s="113" t="n">
        <f aca="false">U14-T14</f>
        <v>-1868</v>
      </c>
      <c r="AE14" s="106" t="n">
        <v>76</v>
      </c>
      <c r="AF14" s="114" t="n">
        <f aca="false">IF(AE14&gt;0, V14/(AE14*24),"no data")</f>
        <v>0.94078947368421</v>
      </c>
      <c r="AG14" s="115" t="n">
        <f aca="false">IF(R14&gt;0,R14/24,"no data")</f>
        <v>148.625</v>
      </c>
      <c r="AH14" s="114" t="n">
        <f aca="false">IF(U14&gt;0,(U14/R14),"no data")</f>
        <v>0.461452200728904</v>
      </c>
      <c r="AI14" s="116" t="n">
        <f aca="false">(1440-((W14*X14)+(Y14*Z14)+(AA14*AB14))/(W14+Y14+AA14))/1440</f>
        <v>0.675</v>
      </c>
      <c r="AJ14" s="117" t="n">
        <f aca="false">IF(U14&gt;0,(1440-((X14*W14+AT14*AU14)+(Z14*Y14+AV14*AW14)+(AA14*AB14+AX14*AY14))/(W14+Y14+AA14))/1440,"no data")</f>
        <v>0.469183333333333</v>
      </c>
      <c r="AK14" s="118" t="n">
        <v>0</v>
      </c>
      <c r="AL14" s="119" t="n">
        <v>0</v>
      </c>
      <c r="AM14" s="105" t="n">
        <f aca="false">AK14*AL14</f>
        <v>0</v>
      </c>
      <c r="AN14" s="118" t="n">
        <v>14.747</v>
      </c>
      <c r="AO14" s="165" t="n">
        <v>995.999186275175</v>
      </c>
      <c r="AP14" s="121" t="n">
        <f aca="false">AN14*AO14</f>
        <v>14688</v>
      </c>
      <c r="AQ14" s="122" t="n">
        <f aca="false">IF(U14&gt;0,((((AK14*AL14)+(AN14*AO14))/(U14*1000))*1000000),"no data")</f>
        <v>8923.45078979344</v>
      </c>
      <c r="AR14" s="123" t="n">
        <f aca="false">S14/24</f>
        <v>70</v>
      </c>
      <c r="AS14" s="34"/>
      <c r="AT14" s="124" t="n">
        <v>0</v>
      </c>
      <c r="AU14" s="106" t="n">
        <v>0</v>
      </c>
      <c r="AV14" s="125" t="n">
        <v>0</v>
      </c>
      <c r="AW14" s="125" t="n">
        <v>0</v>
      </c>
      <c r="AX14" s="106" t="n">
        <v>31.8</v>
      </c>
      <c r="AY14" s="125" t="n">
        <v>1398</v>
      </c>
      <c r="AZ14" s="106" t="n">
        <v>0</v>
      </c>
      <c r="BB14" s="106" t="n">
        <v>1040</v>
      </c>
      <c r="BC14" s="106" t="n">
        <v>0</v>
      </c>
      <c r="BD14" s="106" t="n">
        <v>676</v>
      </c>
      <c r="BE14" s="126" t="n">
        <v>0</v>
      </c>
      <c r="BF14" s="127" t="n">
        <f aca="false">AQ14</f>
        <v>8923.45078979344</v>
      </c>
      <c r="BG14" s="128" t="n">
        <f aca="false">BD14/24</f>
        <v>28.1666666666667</v>
      </c>
      <c r="BH14" s="129" t="n">
        <v>2.432</v>
      </c>
      <c r="BI14" s="130" t="n">
        <v>0</v>
      </c>
      <c r="BJ14" s="128" t="n">
        <v>0</v>
      </c>
      <c r="BK14" s="126" t="n">
        <v>24.2</v>
      </c>
      <c r="BL14" s="126" t="n">
        <v>0</v>
      </c>
      <c r="BM14" s="126" t="n">
        <v>0</v>
      </c>
      <c r="BN14" s="126" t="n">
        <v>992</v>
      </c>
      <c r="BO14" s="126" t="n">
        <v>50.06</v>
      </c>
      <c r="BP14" s="131" t="n">
        <v>0</v>
      </c>
      <c r="BQ14" s="128" t="n">
        <v>87.35</v>
      </c>
      <c r="BR14" s="128" t="n">
        <v>0</v>
      </c>
      <c r="BS14" s="84" t="n">
        <f aca="false">BQ14-BR14</f>
        <v>87.35</v>
      </c>
      <c r="BT14" s="126" t="n">
        <v>10946</v>
      </c>
      <c r="BU14" s="126" t="n">
        <v>0</v>
      </c>
      <c r="BV14" s="98" t="n">
        <f aca="false">BU14-BT14</f>
        <v>-10946</v>
      </c>
      <c r="BW14" s="126" t="n">
        <f aca="false">BH14+BI14</f>
        <v>2.432</v>
      </c>
      <c r="BX14" s="128" t="n">
        <v>22.1</v>
      </c>
      <c r="BY14" s="128" t="n">
        <v>0</v>
      </c>
      <c r="CA14" s="128" t="n">
        <v>0</v>
      </c>
      <c r="CB14" s="128" t="n">
        <v>3.9</v>
      </c>
      <c r="CD14" s="128" t="n">
        <v>2</v>
      </c>
      <c r="CE14" s="128" t="n">
        <v>4.5</v>
      </c>
      <c r="CF14" s="128" t="n">
        <v>0</v>
      </c>
      <c r="CG14" s="128" t="n">
        <v>0</v>
      </c>
    </row>
    <row r="15" customFormat="false" ht="14.3" hidden="false" customHeight="false" outlineLevel="0" collapsed="false">
      <c r="A15" s="101"/>
      <c r="B15" s="102" t="n">
        <v>43559</v>
      </c>
      <c r="C15" s="103" t="n">
        <v>83.95</v>
      </c>
      <c r="D15" s="132" t="n">
        <v>0.5033</v>
      </c>
      <c r="E15" s="105" t="n">
        <v>64.76</v>
      </c>
      <c r="F15" s="106" t="n">
        <v>96</v>
      </c>
      <c r="G15" s="106" t="n">
        <v>71</v>
      </c>
      <c r="H15" s="107" t="n">
        <v>24</v>
      </c>
      <c r="I15" s="107" t="n">
        <v>0</v>
      </c>
      <c r="J15" s="107" t="n">
        <v>0</v>
      </c>
      <c r="K15" s="107" t="n">
        <v>0</v>
      </c>
      <c r="L15" s="108" t="n">
        <v>0</v>
      </c>
      <c r="M15" s="108" t="n">
        <v>0</v>
      </c>
      <c r="N15" s="108" t="n">
        <v>0</v>
      </c>
      <c r="O15" s="108" t="n">
        <v>0</v>
      </c>
      <c r="P15" s="108" t="n">
        <v>0</v>
      </c>
      <c r="Q15" s="108" t="n">
        <v>0</v>
      </c>
      <c r="R15" s="109" t="n">
        <v>3551</v>
      </c>
      <c r="S15" s="110" t="n">
        <v>1656</v>
      </c>
      <c r="T15" s="110" t="n">
        <v>3519</v>
      </c>
      <c r="U15" s="111" t="n">
        <v>1637</v>
      </c>
      <c r="V15" s="111" t="n">
        <v>1708</v>
      </c>
      <c r="W15" s="106" t="n">
        <v>43</v>
      </c>
      <c r="X15" s="106" t="n">
        <v>0</v>
      </c>
      <c r="Y15" s="106" t="n">
        <v>47</v>
      </c>
      <c r="Z15" s="106" t="n">
        <v>1440</v>
      </c>
      <c r="AA15" s="106" t="n">
        <v>60</v>
      </c>
      <c r="AB15" s="106" t="n">
        <v>0</v>
      </c>
      <c r="AC15" s="112" t="n">
        <f aca="false">V15-U15</f>
        <v>71</v>
      </c>
      <c r="AD15" s="113" t="n">
        <f aca="false">U15-T15</f>
        <v>-1882</v>
      </c>
      <c r="AE15" s="106" t="n">
        <v>75</v>
      </c>
      <c r="AF15" s="114" t="n">
        <f aca="false">IF(AE15&gt;0, V15/(AE15*24),"no data")</f>
        <v>0.948888888888889</v>
      </c>
      <c r="AG15" s="115" t="n">
        <f aca="false">IF(R15&gt;0,R15/24,"no data")</f>
        <v>147.958333333333</v>
      </c>
      <c r="AH15" s="114" t="n">
        <f aca="false">IF(U15&gt;0,(U15/R15),"no data")</f>
        <v>0.460996902281048</v>
      </c>
      <c r="AI15" s="116" t="n">
        <f aca="false">(1440-((W15*X15)+(Y15*Z15)+(AA15*AB15))/(W15+Y15+AA15))/1440</f>
        <v>0.686666666666667</v>
      </c>
      <c r="AJ15" s="117" t="n">
        <f aca="false">IF(U15&gt;0,(1440-((X15*W15+AT15*AU15)+(Z15*Y15+AV15*AW15)+(AA15*AB15+AX15*AY15))/(W15+Y15+AA15))/1440,"no data")</f>
        <v>0.473333333333333</v>
      </c>
      <c r="AK15" s="118" t="n">
        <v>0</v>
      </c>
      <c r="AL15" s="119" t="n">
        <v>0</v>
      </c>
      <c r="AM15" s="105" t="n">
        <f aca="false">AK15*AL15</f>
        <v>0</v>
      </c>
      <c r="AN15" s="118" t="n">
        <v>14.529</v>
      </c>
      <c r="AO15" s="165" t="n">
        <v>1008.19051552068</v>
      </c>
      <c r="AP15" s="121" t="n">
        <f aca="false">AN15*AO15</f>
        <v>14648</v>
      </c>
      <c r="AQ15" s="122" t="n">
        <f aca="false">IF(U15&gt;0,((((AK15*AL15)+(AN15*AO15))/(U15*1000))*1000000),"no data")</f>
        <v>8948.0757483201</v>
      </c>
      <c r="AR15" s="123" t="n">
        <f aca="false">S15/24</f>
        <v>69</v>
      </c>
      <c r="AS15" s="34"/>
      <c r="AT15" s="133" t="n">
        <v>0</v>
      </c>
      <c r="AU15" s="106" t="n">
        <v>0</v>
      </c>
      <c r="AV15" s="125" t="n">
        <v>0</v>
      </c>
      <c r="AW15" s="125" t="n">
        <v>0</v>
      </c>
      <c r="AX15" s="106" t="n">
        <v>32</v>
      </c>
      <c r="AY15" s="125" t="n">
        <v>1440</v>
      </c>
      <c r="AZ15" s="106" t="n">
        <v>0</v>
      </c>
      <c r="BB15" s="106" t="n">
        <v>1031</v>
      </c>
      <c r="BC15" s="106" t="n">
        <v>0</v>
      </c>
      <c r="BD15" s="106" t="n">
        <v>677</v>
      </c>
      <c r="BE15" s="135" t="n">
        <v>0</v>
      </c>
      <c r="BF15" s="127" t="n">
        <f aca="false">AQ15</f>
        <v>8948.0757483201</v>
      </c>
      <c r="BG15" s="128" t="n">
        <f aca="false">BD15/24</f>
        <v>28.2083333333333</v>
      </c>
      <c r="BH15" s="129" t="n">
        <v>2.147</v>
      </c>
      <c r="BI15" s="130" t="n">
        <v>0</v>
      </c>
      <c r="BJ15" s="128" t="n">
        <v>0</v>
      </c>
      <c r="BK15" s="126" t="n">
        <v>24.26</v>
      </c>
      <c r="BL15" s="126" t="n">
        <v>0</v>
      </c>
      <c r="BM15" s="126" t="n">
        <v>0</v>
      </c>
      <c r="BN15" s="126" t="n">
        <v>992.38</v>
      </c>
      <c r="BO15" s="126" t="n">
        <v>50.04</v>
      </c>
      <c r="BP15" s="131" t="n">
        <v>0</v>
      </c>
      <c r="BQ15" s="128" t="n">
        <v>87.15</v>
      </c>
      <c r="BR15" s="128" t="n">
        <v>0</v>
      </c>
      <c r="BS15" s="84" t="n">
        <f aca="false">BQ15-BR15</f>
        <v>87.15</v>
      </c>
      <c r="BT15" s="126" t="n">
        <v>11057</v>
      </c>
      <c r="BU15" s="126" t="n">
        <v>0</v>
      </c>
      <c r="BV15" s="98" t="n">
        <f aca="false">BU15-BT15</f>
        <v>-11057</v>
      </c>
      <c r="BW15" s="126" t="n">
        <f aca="false">BH15+BI15</f>
        <v>2.147</v>
      </c>
      <c r="BX15" s="128" t="n">
        <v>24</v>
      </c>
      <c r="BY15" s="128" t="n">
        <v>0</v>
      </c>
      <c r="CA15" s="128" t="n">
        <v>0</v>
      </c>
      <c r="CB15" s="128" t="n">
        <v>0</v>
      </c>
      <c r="CD15" s="128" t="n">
        <v>2.1</v>
      </c>
      <c r="CE15" s="128" t="n">
        <v>4.5</v>
      </c>
      <c r="CF15" s="128" t="n">
        <v>0</v>
      </c>
      <c r="CG15" s="128" t="n">
        <v>0</v>
      </c>
    </row>
    <row r="16" customFormat="false" ht="14.3" hidden="false" customHeight="false" outlineLevel="0" collapsed="false">
      <c r="A16" s="101"/>
      <c r="B16" s="102" t="n">
        <v>43560</v>
      </c>
      <c r="C16" s="103" t="n">
        <v>85.9</v>
      </c>
      <c r="D16" s="132" t="n">
        <v>0.519</v>
      </c>
      <c r="E16" s="105" t="n">
        <v>66.6</v>
      </c>
      <c r="F16" s="106" t="n">
        <v>99</v>
      </c>
      <c r="G16" s="106" t="n">
        <v>72</v>
      </c>
      <c r="H16" s="107" t="n">
        <v>24</v>
      </c>
      <c r="I16" s="107" t="n">
        <v>0</v>
      </c>
      <c r="J16" s="107" t="n">
        <v>14</v>
      </c>
      <c r="K16" s="107" t="n">
        <v>8</v>
      </c>
      <c r="L16" s="108" t="n">
        <v>0</v>
      </c>
      <c r="M16" s="108" t="n">
        <v>0</v>
      </c>
      <c r="N16" s="108" t="n">
        <v>0</v>
      </c>
      <c r="O16" s="108" t="n">
        <v>0</v>
      </c>
      <c r="P16" s="108" t="n">
        <v>13</v>
      </c>
      <c r="Q16" s="108" t="n">
        <v>45</v>
      </c>
      <c r="R16" s="109" t="n">
        <v>3537</v>
      </c>
      <c r="S16" s="110" t="n">
        <v>2707</v>
      </c>
      <c r="T16" s="110" t="n">
        <v>2707</v>
      </c>
      <c r="U16" s="111" t="n">
        <v>2663</v>
      </c>
      <c r="V16" s="111" t="n">
        <v>2758</v>
      </c>
      <c r="W16" s="106" t="n">
        <v>42</v>
      </c>
      <c r="X16" s="106" t="n">
        <v>0</v>
      </c>
      <c r="Y16" s="106" t="n">
        <v>42</v>
      </c>
      <c r="Z16" s="106" t="n">
        <v>508</v>
      </c>
      <c r="AA16" s="106" t="n">
        <v>61</v>
      </c>
      <c r="AB16" s="106" t="n">
        <v>0</v>
      </c>
      <c r="AC16" s="112" t="n">
        <v>95</v>
      </c>
      <c r="AD16" s="113" t="n">
        <f aca="false">U16-T16</f>
        <v>-44</v>
      </c>
      <c r="AE16" s="106" t="n">
        <v>149</v>
      </c>
      <c r="AF16" s="114" t="n">
        <f aca="false">IF(AE16&gt;0, V16/(AE16*24),"no data")</f>
        <v>0.771252796420582</v>
      </c>
      <c r="AG16" s="115" t="n">
        <f aca="false">IF(R16&gt;0,R16/24,"no data")</f>
        <v>147.375</v>
      </c>
      <c r="AH16" s="114" t="n">
        <f aca="false">IF(U16&gt;0,(U16/R16),"no data")</f>
        <v>0.752897936104043</v>
      </c>
      <c r="AI16" s="116" t="n">
        <f aca="false">(1440-((W16*X16)+(Y16*Z16)+(AA16*AB16))/(W16+Y16+AA16))/1440</f>
        <v>0.897816091954023</v>
      </c>
      <c r="AJ16" s="117" t="n">
        <f aca="false">IF(U16&gt;0,(1440-((X16*W16+AT16*AU16)+(Z16*Y16+AV16*AW16)+(AA16*AB16+AX16*AY16))/(W16+Y16+AA16))/1440,"no data")</f>
        <v>0.784669540229885</v>
      </c>
      <c r="AK16" s="118" t="n">
        <v>2.42</v>
      </c>
      <c r="AL16" s="119" t="n">
        <v>133.02</v>
      </c>
      <c r="AM16" s="105" t="n">
        <f aca="false">AK16*AL16</f>
        <v>321.9084</v>
      </c>
      <c r="AN16" s="118" t="n">
        <v>23.348</v>
      </c>
      <c r="AO16" s="165" t="n">
        <v>1006.12472160356</v>
      </c>
      <c r="AP16" s="121" t="n">
        <f aca="false">AN16*AO16</f>
        <v>23491</v>
      </c>
      <c r="AQ16" s="122" t="n">
        <f aca="false">IF(U16&gt;0,((((AK16*AL16)+(AN16*AO16))/(U16*1000))*1000000),"no data")</f>
        <v>8942.13608711979</v>
      </c>
      <c r="AR16" s="123" t="n">
        <f aca="false">S16/24</f>
        <v>112.791666666667</v>
      </c>
      <c r="AS16" s="34"/>
      <c r="AT16" s="106" t="n">
        <v>0</v>
      </c>
      <c r="AU16" s="125" t="n">
        <v>0</v>
      </c>
      <c r="AV16" s="125" t="n">
        <v>25</v>
      </c>
      <c r="AW16" s="106" t="n">
        <v>84</v>
      </c>
      <c r="AX16" s="125" t="n">
        <v>35</v>
      </c>
      <c r="AY16" s="106" t="n">
        <v>615</v>
      </c>
      <c r="AZ16" s="106" t="n">
        <v>0</v>
      </c>
      <c r="BB16" s="126" t="n">
        <v>1015</v>
      </c>
      <c r="BC16" s="126" t="n">
        <v>615</v>
      </c>
      <c r="BD16" s="135" t="n">
        <v>1128</v>
      </c>
      <c r="BE16" s="135" t="n">
        <f aca="false">BC16-BB16</f>
        <v>-400</v>
      </c>
      <c r="BF16" s="127" t="n">
        <f aca="false">AQ16</f>
        <v>8942.13608711979</v>
      </c>
      <c r="BG16" s="128" t="n">
        <f aca="false">BD16/24</f>
        <v>47</v>
      </c>
      <c r="BH16" s="129" t="n">
        <v>2.179</v>
      </c>
      <c r="BI16" s="130" t="n">
        <v>1.44</v>
      </c>
      <c r="BJ16" s="128" t="n">
        <v>0</v>
      </c>
      <c r="BK16" s="126" t="n">
        <v>24.12</v>
      </c>
      <c r="BL16" s="126" t="n">
        <v>13.03</v>
      </c>
      <c r="BM16" s="126" t="n">
        <v>9.75</v>
      </c>
      <c r="BN16" s="126" t="n">
        <v>991.8</v>
      </c>
      <c r="BO16" s="126" t="n">
        <v>50.05</v>
      </c>
      <c r="BP16" s="131" t="n">
        <v>0.9351</v>
      </c>
      <c r="BQ16" s="128" t="n">
        <v>87.09</v>
      </c>
      <c r="BR16" s="128" t="n">
        <v>86.73</v>
      </c>
      <c r="BS16" s="84" t="n">
        <f aca="false">BQ16-BR16</f>
        <v>0.359999999999999</v>
      </c>
      <c r="BT16" s="126" t="n">
        <v>11155</v>
      </c>
      <c r="BU16" s="126" t="n">
        <v>11160</v>
      </c>
      <c r="BV16" s="98" t="n">
        <f aca="false">BU16-BT16</f>
        <v>5</v>
      </c>
      <c r="BW16" s="126" t="n">
        <f aca="false">BH16+BI16</f>
        <v>3.619</v>
      </c>
      <c r="BX16" s="128" t="n">
        <v>24</v>
      </c>
      <c r="BY16" s="128" t="n">
        <v>14.08</v>
      </c>
      <c r="CA16" s="128" t="n">
        <v>0</v>
      </c>
      <c r="CB16" s="128" t="n">
        <v>5.62</v>
      </c>
      <c r="CD16" s="128" t="n">
        <v>2.2</v>
      </c>
      <c r="CE16" s="128" t="n">
        <v>4.5</v>
      </c>
      <c r="CF16" s="128" t="n">
        <v>2.1</v>
      </c>
      <c r="CG16" s="128" t="n">
        <v>0</v>
      </c>
    </row>
    <row r="17" customFormat="false" ht="14.3" hidden="false" customHeight="false" outlineLevel="0" collapsed="false">
      <c r="A17" s="101"/>
      <c r="B17" s="102" t="n">
        <v>43561</v>
      </c>
      <c r="C17" s="103" t="n">
        <v>87.2</v>
      </c>
      <c r="D17" s="132" t="n">
        <v>0.515</v>
      </c>
      <c r="E17" s="105" t="n">
        <v>67.6</v>
      </c>
      <c r="F17" s="106" t="n">
        <v>100</v>
      </c>
      <c r="G17" s="106" t="n">
        <v>75</v>
      </c>
      <c r="H17" s="107" t="n">
        <v>24</v>
      </c>
      <c r="I17" s="107" t="n">
        <v>0</v>
      </c>
      <c r="J17" s="107" t="n">
        <v>24</v>
      </c>
      <c r="K17" s="107" t="n">
        <v>0</v>
      </c>
      <c r="L17" s="108" t="n">
        <v>0</v>
      </c>
      <c r="M17" s="108" t="n">
        <v>0</v>
      </c>
      <c r="N17" s="108" t="n">
        <v>0</v>
      </c>
      <c r="O17" s="108" t="n">
        <v>0</v>
      </c>
      <c r="P17" s="108" t="n">
        <v>24</v>
      </c>
      <c r="Q17" s="108" t="n">
        <v>0</v>
      </c>
      <c r="R17" s="109" t="n">
        <v>3520</v>
      </c>
      <c r="S17" s="110" t="n">
        <v>3467</v>
      </c>
      <c r="T17" s="110" t="n">
        <v>3467</v>
      </c>
      <c r="U17" s="111" t="n">
        <v>3397</v>
      </c>
      <c r="V17" s="111" t="n">
        <v>3506</v>
      </c>
      <c r="W17" s="106" t="n">
        <v>42</v>
      </c>
      <c r="X17" s="106" t="n">
        <v>0</v>
      </c>
      <c r="Y17" s="106" t="n">
        <v>42</v>
      </c>
      <c r="Z17" s="106" t="n">
        <v>0</v>
      </c>
      <c r="AA17" s="106" t="n">
        <v>62</v>
      </c>
      <c r="AB17" s="106" t="n">
        <v>0</v>
      </c>
      <c r="AC17" s="112" t="n">
        <f aca="false">(V17-U17)+AZ17</f>
        <v>109</v>
      </c>
      <c r="AD17" s="113" t="n">
        <f aca="false">U17-T17</f>
        <v>-70</v>
      </c>
      <c r="AE17" s="106" t="n">
        <v>148</v>
      </c>
      <c r="AF17" s="114" t="n">
        <f aca="false">IF(AE17&gt;0, V17/(AE17*24),"no data")</f>
        <v>0.98704954954955</v>
      </c>
      <c r="AG17" s="115" t="n">
        <f aca="false">IF(R17&gt;0,R17/24,"no data")</f>
        <v>146.666666666667</v>
      </c>
      <c r="AH17" s="114" t="n">
        <f aca="false">IF(U17&gt;0,(U17/R17),"no data")</f>
        <v>0.965056818181818</v>
      </c>
      <c r="AI17" s="116" t="n">
        <f aca="false">(1440-((W17*X17)+(Y17*Z17)+(AA17*AB17))/(W17+Y17+AA17))/1440</f>
        <v>1</v>
      </c>
      <c r="AJ17" s="117" t="n">
        <f aca="false">IF(U17&gt;0,(1440-((X17*W17+AT17*AU17)+(Z17*Y17+AV17*AW17)+(AA17*AB17+AX17*AY17))/(W17+Y17+AA17))/1440,"no data")</f>
        <v>1</v>
      </c>
      <c r="AK17" s="118" t="n">
        <v>5.1</v>
      </c>
      <c r="AL17" s="119" t="n">
        <v>129.38</v>
      </c>
      <c r="AM17" s="105" t="n">
        <f aca="false">AK17*AL17</f>
        <v>659.838</v>
      </c>
      <c r="AN17" s="118" t="n">
        <v>28.935</v>
      </c>
      <c r="AO17" s="165" t="n">
        <v>1006.04803870745</v>
      </c>
      <c r="AP17" s="121" t="n">
        <f aca="false">AN17*AO17</f>
        <v>29110</v>
      </c>
      <c r="AQ17" s="122" t="n">
        <f aca="false">IF(U17&gt;0,((((AK17*AL17)+(AN17*AO17))/(U17*1000))*1000000),"no data")</f>
        <v>8763.56726523403</v>
      </c>
      <c r="AR17" s="123" t="n">
        <f aca="false">S17/24</f>
        <v>144.458333333333</v>
      </c>
      <c r="AS17" s="34"/>
      <c r="AT17" s="106" t="n">
        <v>0</v>
      </c>
      <c r="AU17" s="125" t="n">
        <v>0</v>
      </c>
      <c r="AV17" s="125" t="n">
        <v>0</v>
      </c>
      <c r="AW17" s="106" t="n">
        <v>0</v>
      </c>
      <c r="AX17" s="125" t="n">
        <v>0</v>
      </c>
      <c r="AY17" s="106" t="n">
        <v>0</v>
      </c>
      <c r="AZ17" s="106" t="n">
        <v>0</v>
      </c>
      <c r="BB17" s="126" t="n">
        <v>1005</v>
      </c>
      <c r="BC17" s="126" t="n">
        <v>1009</v>
      </c>
      <c r="BD17" s="135" t="n">
        <v>1492</v>
      </c>
      <c r="BE17" s="135" t="n">
        <f aca="false">BC17-BB17</f>
        <v>4</v>
      </c>
      <c r="BF17" s="127" t="n">
        <f aca="false">AQ17</f>
        <v>8763.56726523403</v>
      </c>
      <c r="BG17" s="128" t="n">
        <f aca="false">BD17/24</f>
        <v>62.1666666666667</v>
      </c>
      <c r="BH17" s="129" t="n">
        <v>2.44</v>
      </c>
      <c r="BI17" s="130" t="n">
        <v>2.467</v>
      </c>
      <c r="BJ17" s="128" t="n">
        <v>0</v>
      </c>
      <c r="BK17" s="126" t="n">
        <v>23.93</v>
      </c>
      <c r="BL17" s="126" t="n">
        <v>19.96</v>
      </c>
      <c r="BM17" s="126" t="n">
        <v>19.77</v>
      </c>
      <c r="BN17" s="126" t="n">
        <v>990.67</v>
      </c>
      <c r="BO17" s="126" t="n">
        <v>49.99</v>
      </c>
      <c r="BP17" s="131" t="n">
        <v>0.9365</v>
      </c>
      <c r="BQ17" s="128" t="n">
        <v>87.05</v>
      </c>
      <c r="BR17" s="128" t="n">
        <v>86.75</v>
      </c>
      <c r="BS17" s="84" t="n">
        <f aca="false">BQ17-BR17</f>
        <v>0.299999999999997</v>
      </c>
      <c r="BT17" s="126" t="n">
        <v>11172</v>
      </c>
      <c r="BU17" s="126" t="n">
        <v>11018</v>
      </c>
      <c r="BV17" s="98" t="n">
        <f aca="false">BU17-BT17</f>
        <v>-154</v>
      </c>
      <c r="BW17" s="126" t="n">
        <v>0</v>
      </c>
      <c r="BX17" s="128" t="n">
        <v>24</v>
      </c>
      <c r="BY17" s="128" t="n">
        <v>24</v>
      </c>
      <c r="CA17" s="128" t="n">
        <v>0</v>
      </c>
      <c r="CB17" s="128" t="n">
        <v>0</v>
      </c>
      <c r="CD17" s="128" t="n">
        <v>2.1</v>
      </c>
      <c r="CE17" s="128" t="n">
        <v>4.5</v>
      </c>
      <c r="CF17" s="128" t="n">
        <v>2.1</v>
      </c>
      <c r="CG17" s="128" t="n">
        <v>0</v>
      </c>
    </row>
    <row r="18" customFormat="false" ht="14.3" hidden="false" customHeight="false" outlineLevel="0" collapsed="false">
      <c r="A18" s="101"/>
      <c r="B18" s="102" t="n">
        <v>43562</v>
      </c>
      <c r="C18" s="103" t="n">
        <v>86</v>
      </c>
      <c r="D18" s="132" t="n">
        <v>0.53</v>
      </c>
      <c r="E18" s="105" t="n">
        <v>67</v>
      </c>
      <c r="F18" s="106" t="n">
        <v>99</v>
      </c>
      <c r="G18" s="106" t="n">
        <v>76</v>
      </c>
      <c r="H18" s="106" t="n">
        <v>24</v>
      </c>
      <c r="I18" s="106" t="n">
        <v>0</v>
      </c>
      <c r="J18" s="106" t="n">
        <v>24</v>
      </c>
      <c r="K18" s="106" t="n">
        <v>0</v>
      </c>
      <c r="L18" s="108" t="n">
        <v>0</v>
      </c>
      <c r="M18" s="108" t="n">
        <v>0</v>
      </c>
      <c r="N18" s="108" t="n">
        <v>0</v>
      </c>
      <c r="O18" s="108" t="n">
        <v>0</v>
      </c>
      <c r="P18" s="108" t="n">
        <v>24</v>
      </c>
      <c r="Q18" s="108" t="n">
        <v>0</v>
      </c>
      <c r="R18" s="109" t="n">
        <v>3542</v>
      </c>
      <c r="S18" s="110" t="n">
        <v>3477</v>
      </c>
      <c r="T18" s="110" t="n">
        <v>3477</v>
      </c>
      <c r="U18" s="111" t="n">
        <v>3409</v>
      </c>
      <c r="V18" s="111" t="n">
        <v>3516</v>
      </c>
      <c r="W18" s="106" t="n">
        <v>42</v>
      </c>
      <c r="X18" s="106" t="n">
        <v>0</v>
      </c>
      <c r="Y18" s="106" t="n">
        <v>42</v>
      </c>
      <c r="Z18" s="106" t="n">
        <v>0</v>
      </c>
      <c r="AA18" s="106" t="n">
        <v>62</v>
      </c>
      <c r="AB18" s="106" t="n">
        <v>0</v>
      </c>
      <c r="AC18" s="112" t="n">
        <f aca="false">(V18-U18)+AZ18</f>
        <v>107</v>
      </c>
      <c r="AD18" s="113" t="n">
        <f aca="false">U18-T18</f>
        <v>-68</v>
      </c>
      <c r="AE18" s="106" t="n">
        <v>150</v>
      </c>
      <c r="AF18" s="114" t="n">
        <f aca="false">IF(AE18&gt;0, V18/(AE18*24),"no data")</f>
        <v>0.976666666666667</v>
      </c>
      <c r="AG18" s="115" t="n">
        <f aca="false">IF(R18&gt;0,R18/24,"no data")</f>
        <v>147.583333333333</v>
      </c>
      <c r="AH18" s="114" t="n">
        <f aca="false">IF(U18&gt;0,(U18/R18),"no data")</f>
        <v>0.962450592885375</v>
      </c>
      <c r="AI18" s="116" t="n">
        <f aca="false">(1440-((W18*X18)+(Y18*Z18)+(AA18*AB18))/(W18+Y18+AA18))/1440</f>
        <v>1</v>
      </c>
      <c r="AJ18" s="117" t="n">
        <f aca="false">IF(U18&gt;0,(1440-((X18*W18+AT18*AU18)+(Z18*Y18+AV18*AW18)+(AA18*AB18+AX18*AY18))/(W18+Y18+AA18))/1440,"no data")</f>
        <v>1</v>
      </c>
      <c r="AK18" s="118" t="n">
        <v>5.987</v>
      </c>
      <c r="AL18" s="119" t="n">
        <v>135.63</v>
      </c>
      <c r="AM18" s="105" t="n">
        <f aca="false">AK18*AL18</f>
        <v>812.01681</v>
      </c>
      <c r="AN18" s="118" t="n">
        <v>28.818</v>
      </c>
      <c r="AO18" s="165" t="n">
        <v>1010.41016031647</v>
      </c>
      <c r="AP18" s="121" t="n">
        <f aca="false">AN18*AO18</f>
        <v>29118</v>
      </c>
      <c r="AQ18" s="122" t="n">
        <f aca="false">IF(U18&gt;0,((((AK18*AL18)+(AN18*AO18))/(U18*1000))*1000000),"no data")</f>
        <v>8779.70572308595</v>
      </c>
      <c r="AR18" s="123" t="n">
        <f aca="false">S18/24</f>
        <v>144.875</v>
      </c>
      <c r="AS18" s="34"/>
      <c r="AT18" s="106" t="n">
        <v>0</v>
      </c>
      <c r="AU18" s="106" t="n">
        <v>0</v>
      </c>
      <c r="AV18" s="106" t="n">
        <v>0</v>
      </c>
      <c r="AW18" s="106" t="n">
        <v>0</v>
      </c>
      <c r="AX18" s="106" t="n">
        <v>0</v>
      </c>
      <c r="AY18" s="106" t="n">
        <v>0</v>
      </c>
      <c r="AZ18" s="106" t="n">
        <v>0</v>
      </c>
      <c r="BB18" s="126" t="n">
        <v>1008</v>
      </c>
      <c r="BC18" s="126" t="n">
        <v>1014</v>
      </c>
      <c r="BD18" s="126" t="n">
        <v>1494</v>
      </c>
      <c r="BE18" s="135" t="n">
        <f aca="false">BC18-BB18</f>
        <v>6</v>
      </c>
      <c r="BF18" s="128" t="n">
        <f aca="false">AQ18</f>
        <v>8779.70572308595</v>
      </c>
      <c r="BG18" s="128" t="n">
        <f aca="false">BD18/24</f>
        <v>62.25</v>
      </c>
      <c r="BH18" s="129" t="n">
        <v>2.526</v>
      </c>
      <c r="BI18" s="130" t="n">
        <v>2.425</v>
      </c>
      <c r="BJ18" s="128" t="n">
        <v>0</v>
      </c>
      <c r="BK18" s="126" t="n">
        <v>23.97</v>
      </c>
      <c r="BL18" s="126" t="n">
        <v>19.92</v>
      </c>
      <c r="BM18" s="126" t="n">
        <v>20.35</v>
      </c>
      <c r="BN18" s="126" t="n">
        <v>989</v>
      </c>
      <c r="BO18" s="126" t="n">
        <v>50.07</v>
      </c>
      <c r="BP18" s="131" t="n">
        <v>0.9355</v>
      </c>
      <c r="BQ18" s="128" t="n">
        <v>86.95</v>
      </c>
      <c r="BR18" s="128" t="n">
        <v>86.77</v>
      </c>
      <c r="BS18" s="84" t="n">
        <f aca="false">BQ18-BR18</f>
        <v>0.180000000000007</v>
      </c>
      <c r="BT18" s="126" t="n">
        <v>11174</v>
      </c>
      <c r="BU18" s="126" t="n">
        <v>11002</v>
      </c>
      <c r="BV18" s="98" t="n">
        <f aca="false">BU18-BT18</f>
        <v>-172</v>
      </c>
      <c r="BW18" s="126" t="n">
        <v>0</v>
      </c>
      <c r="BX18" s="128" t="n">
        <v>24</v>
      </c>
      <c r="BY18" s="128" t="n">
        <v>24</v>
      </c>
      <c r="CA18" s="128" t="n">
        <v>0</v>
      </c>
      <c r="CB18" s="128" t="n">
        <v>0</v>
      </c>
      <c r="CD18" s="128" t="n">
        <v>2.1</v>
      </c>
      <c r="CE18" s="128" t="n">
        <v>4.5</v>
      </c>
      <c r="CF18" s="128" t="n">
        <v>2.1</v>
      </c>
      <c r="CG18" s="128" t="n">
        <v>-0.4</v>
      </c>
    </row>
    <row r="19" customFormat="false" ht="14.3" hidden="false" customHeight="false" outlineLevel="0" collapsed="false">
      <c r="A19" s="101"/>
      <c r="B19" s="102" t="n">
        <v>43563</v>
      </c>
      <c r="C19" s="103" t="n">
        <v>83.2</v>
      </c>
      <c r="D19" s="132" t="n">
        <v>0.52</v>
      </c>
      <c r="E19" s="105" t="n">
        <v>65</v>
      </c>
      <c r="F19" s="106" t="n">
        <v>95</v>
      </c>
      <c r="G19" s="106" t="n">
        <v>70</v>
      </c>
      <c r="H19" s="106" t="n">
        <v>24</v>
      </c>
      <c r="I19" s="106" t="n">
        <v>0</v>
      </c>
      <c r="J19" s="106" t="n">
        <v>24</v>
      </c>
      <c r="K19" s="106" t="n">
        <v>0</v>
      </c>
      <c r="L19" s="108" t="n">
        <v>0</v>
      </c>
      <c r="M19" s="108" t="n">
        <v>0</v>
      </c>
      <c r="N19" s="108" t="n">
        <v>0</v>
      </c>
      <c r="O19" s="108" t="n">
        <v>0</v>
      </c>
      <c r="P19" s="108" t="n">
        <v>24</v>
      </c>
      <c r="Q19" s="108" t="n">
        <v>0</v>
      </c>
      <c r="R19" s="109" t="n">
        <v>3562</v>
      </c>
      <c r="S19" s="110" t="n">
        <v>3518</v>
      </c>
      <c r="T19" s="110" t="n">
        <v>3518</v>
      </c>
      <c r="U19" s="111" t="n">
        <v>3448</v>
      </c>
      <c r="V19" s="111" t="n">
        <v>3557</v>
      </c>
      <c r="W19" s="106" t="n">
        <v>42</v>
      </c>
      <c r="X19" s="106" t="n">
        <v>0</v>
      </c>
      <c r="Y19" s="106" t="n">
        <v>43</v>
      </c>
      <c r="Z19" s="106" t="n">
        <v>0</v>
      </c>
      <c r="AA19" s="106" t="n">
        <v>63</v>
      </c>
      <c r="AB19" s="106" t="n">
        <v>0</v>
      </c>
      <c r="AC19" s="112" t="n">
        <f aca="false">(V19-U19)+AZ19</f>
        <v>109</v>
      </c>
      <c r="AD19" s="113" t="n">
        <f aca="false">U19-T19</f>
        <v>-70</v>
      </c>
      <c r="AE19" s="106" t="n">
        <v>151</v>
      </c>
      <c r="AF19" s="114" t="n">
        <f aca="false">IF(AE19&gt;0, V19/(AE19*24),"no data")</f>
        <v>0.981512141280353</v>
      </c>
      <c r="AG19" s="115" t="n">
        <f aca="false">IF(R19&gt;0,R19/24,"no data")</f>
        <v>148.416666666667</v>
      </c>
      <c r="AH19" s="114" t="n">
        <f aca="false">IF(U19&gt;0,(U19/R19),"no data")</f>
        <v>0.967995508141494</v>
      </c>
      <c r="AI19" s="116" t="n">
        <f aca="false">(1440-((W19*X19)+(Y19*Z19)+(AA19*AB19))/(W19+Y19+AA19))/1440</f>
        <v>1</v>
      </c>
      <c r="AJ19" s="117" t="n">
        <f aca="false">IF(U19&gt;0,(1440-((X19*W19+AT19*AU19)+(Z19*Y19+AV19*AW19)+(AA19*AB19+AX19*AY19))/(W19+Y19+AA19))/1440,"no data")</f>
        <v>1</v>
      </c>
      <c r="AK19" s="118" t="n">
        <v>6.92</v>
      </c>
      <c r="AL19" s="119" t="n">
        <v>138.81</v>
      </c>
      <c r="AM19" s="105" t="n">
        <f aca="false">AK19*AL19</f>
        <v>960.5652</v>
      </c>
      <c r="AN19" s="118" t="n">
        <v>28.987</v>
      </c>
      <c r="AO19" s="165" t="n">
        <v>1007.91</v>
      </c>
      <c r="AP19" s="121" t="n">
        <f aca="false">AN19*AO19</f>
        <v>29216.28717</v>
      </c>
      <c r="AQ19" s="122" t="n">
        <f aca="false">IF(U19&gt;0,((((AK19*AL19)+(AN19*AO19))/(U19*1000))*1000000),"no data")</f>
        <v>8751.9873462877</v>
      </c>
      <c r="AR19" s="123" t="n">
        <f aca="false">S19/24</f>
        <v>146.583333333333</v>
      </c>
      <c r="AS19" s="34"/>
      <c r="AT19" s="106" t="n">
        <v>0</v>
      </c>
      <c r="AU19" s="106" t="n">
        <v>0</v>
      </c>
      <c r="AV19" s="106" t="n">
        <v>0</v>
      </c>
      <c r="AW19" s="106" t="n">
        <v>0</v>
      </c>
      <c r="AX19" s="106" t="n">
        <v>0</v>
      </c>
      <c r="AY19" s="106" t="n">
        <v>0</v>
      </c>
      <c r="AZ19" s="106" t="n">
        <v>0</v>
      </c>
      <c r="BB19" s="126" t="n">
        <v>1023</v>
      </c>
      <c r="BC19" s="126" t="n">
        <v>1027</v>
      </c>
      <c r="BD19" s="126" t="n">
        <v>1507</v>
      </c>
      <c r="BE19" s="135" t="n">
        <f aca="false">BC19-BB19</f>
        <v>4</v>
      </c>
      <c r="BF19" s="128" t="n">
        <f aca="false">AQ19</f>
        <v>8751.9873462877</v>
      </c>
      <c r="BG19" s="128" t="n">
        <f aca="false">BD19/24</f>
        <v>62.7916666666667</v>
      </c>
      <c r="BH19" s="129" t="n">
        <v>2.507</v>
      </c>
      <c r="BI19" s="130" t="n">
        <v>2.4111</v>
      </c>
      <c r="BJ19" s="128" t="n">
        <v>0</v>
      </c>
      <c r="BK19" s="126" t="n">
        <v>24.24</v>
      </c>
      <c r="BL19" s="126" t="n">
        <v>20.06</v>
      </c>
      <c r="BM19" s="126" t="n">
        <v>20.98</v>
      </c>
      <c r="BN19" s="126" t="n">
        <v>990.9</v>
      </c>
      <c r="BO19" s="126" t="n">
        <v>50.06</v>
      </c>
      <c r="BP19" s="131" t="n">
        <v>0.9342</v>
      </c>
      <c r="BQ19" s="128" t="n">
        <v>86.86</v>
      </c>
      <c r="BR19" s="128" t="n">
        <v>86.61</v>
      </c>
      <c r="BS19" s="84" t="n">
        <f aca="false">BQ19-BR19</f>
        <v>0.25</v>
      </c>
      <c r="BT19" s="126" t="n">
        <v>11128</v>
      </c>
      <c r="BU19" s="126" t="n">
        <v>10961</v>
      </c>
      <c r="BV19" s="98" t="n">
        <f aca="false">BU19-BT19</f>
        <v>-167</v>
      </c>
      <c r="BW19" s="126" t="n">
        <v>0</v>
      </c>
      <c r="BX19" s="128" t="n">
        <v>24</v>
      </c>
      <c r="BY19" s="128" t="n">
        <v>24</v>
      </c>
      <c r="CA19" s="128" t="n">
        <v>0</v>
      </c>
      <c r="CB19" s="128" t="n">
        <v>6.4</v>
      </c>
      <c r="CD19" s="128" t="n">
        <v>2.1</v>
      </c>
      <c r="CE19" s="128" t="n">
        <v>4.5</v>
      </c>
      <c r="CF19" s="128" t="n">
        <v>2.1</v>
      </c>
      <c r="CG19" s="128" t="n">
        <v>-0.6</v>
      </c>
    </row>
    <row r="20" customFormat="false" ht="12.75" hidden="false" customHeight="true" outlineLevel="0" collapsed="false">
      <c r="A20" s="54" t="s">
        <v>99</v>
      </c>
      <c r="B20" s="55" t="n">
        <v>43564</v>
      </c>
      <c r="C20" s="56" t="n">
        <v>85</v>
      </c>
      <c r="D20" s="57" t="n">
        <v>0.53</v>
      </c>
      <c r="E20" s="58" t="n">
        <v>67</v>
      </c>
      <c r="F20" s="59" t="n">
        <v>98</v>
      </c>
      <c r="G20" s="59" t="n">
        <v>73</v>
      </c>
      <c r="H20" s="59" t="n">
        <v>24</v>
      </c>
      <c r="I20" s="59" t="n">
        <v>0</v>
      </c>
      <c r="J20" s="59" t="n">
        <v>24</v>
      </c>
      <c r="K20" s="59" t="n">
        <v>0</v>
      </c>
      <c r="L20" s="162" t="n">
        <v>0</v>
      </c>
      <c r="M20" s="162" t="n">
        <v>0</v>
      </c>
      <c r="N20" s="162" t="n">
        <v>0</v>
      </c>
      <c r="O20" s="162" t="n">
        <v>0</v>
      </c>
      <c r="P20" s="162" t="n">
        <v>22</v>
      </c>
      <c r="Q20" s="162" t="n">
        <v>42</v>
      </c>
      <c r="R20" s="137" t="n">
        <v>3549</v>
      </c>
      <c r="S20" s="62" t="n">
        <v>3494</v>
      </c>
      <c r="T20" s="62" t="n">
        <v>3464</v>
      </c>
      <c r="U20" s="63" t="n">
        <v>3394</v>
      </c>
      <c r="V20" s="63" t="n">
        <v>3499</v>
      </c>
      <c r="W20" s="59" t="n">
        <v>42</v>
      </c>
      <c r="X20" s="59" t="n">
        <v>0</v>
      </c>
      <c r="Y20" s="59" t="n">
        <v>42</v>
      </c>
      <c r="Z20" s="59" t="n">
        <v>0</v>
      </c>
      <c r="AA20" s="59" t="n">
        <v>62</v>
      </c>
      <c r="AB20" s="59" t="n">
        <v>0</v>
      </c>
      <c r="AC20" s="59" t="n">
        <f aca="false">(V20-U20)+AZ20</f>
        <v>105</v>
      </c>
      <c r="AD20" s="65" t="n">
        <f aca="false">U20-T20</f>
        <v>-70</v>
      </c>
      <c r="AE20" s="59" t="n">
        <v>150</v>
      </c>
      <c r="AF20" s="66" t="n">
        <f aca="false">IF(AE20&gt;0, V20/(AE20*24),"no data")</f>
        <v>0.971944444444445</v>
      </c>
      <c r="AG20" s="67" t="n">
        <f aca="false">IF(R20&gt;0,R20/24,"no data")</f>
        <v>147.875</v>
      </c>
      <c r="AH20" s="66" t="n">
        <f aca="false">IF(U20&gt;0,(U20/R20),"no data")</f>
        <v>0.956325725556495</v>
      </c>
      <c r="AI20" s="68" t="n">
        <f aca="false">(1440-((W20*X20)+(Y20*Z20)+(AA20*AB20))/(W20+Y20+AA20))/1440</f>
        <v>1</v>
      </c>
      <c r="AJ20" s="69" t="n">
        <f aca="false">IF(U20&gt;0,(1440-((X20*W20+AT20*AU20)+(Z20*Y20+AV20*AW20)+(AA20*AB20+AX20*AY20))/(W20+Y20+AA20))/1440,"no data")</f>
        <v>0.994063926940639</v>
      </c>
      <c r="AK20" s="91" t="n">
        <v>7.8</v>
      </c>
      <c r="AL20" s="96" t="n">
        <v>139.61</v>
      </c>
      <c r="AM20" s="58" t="n">
        <f aca="false">AK20*AL20</f>
        <v>1088.958</v>
      </c>
      <c r="AN20" s="91" t="n">
        <v>28.53118</v>
      </c>
      <c r="AO20" s="166" t="n">
        <v>1007.86753299373</v>
      </c>
      <c r="AP20" s="73" t="n">
        <f aca="false">AN20*AO20</f>
        <v>28755.65</v>
      </c>
      <c r="AQ20" s="94" t="n">
        <f aca="false">IF(U20&gt;0,((((AK20*AL20)+(AN20*AO20))/(U20*1000))*1000000),"no data")</f>
        <v>8793.34354743665</v>
      </c>
      <c r="AR20" s="75" t="n">
        <f aca="false">S20/24</f>
        <v>145.583333333333</v>
      </c>
      <c r="AS20" s="34"/>
      <c r="AT20" s="59" t="n">
        <v>0</v>
      </c>
      <c r="AU20" s="59" t="n">
        <v>0</v>
      </c>
      <c r="AV20" s="59" t="n">
        <v>0</v>
      </c>
      <c r="AW20" s="59" t="n">
        <v>0</v>
      </c>
      <c r="AX20" s="59" t="n">
        <v>16</v>
      </c>
      <c r="AY20" s="59" t="n">
        <v>78</v>
      </c>
      <c r="AZ20" s="59" t="n">
        <v>0</v>
      </c>
      <c r="BB20" s="77" t="n">
        <v>1009</v>
      </c>
      <c r="BC20" s="77" t="n">
        <v>1016</v>
      </c>
      <c r="BD20" s="77" t="n">
        <v>1474</v>
      </c>
      <c r="BE20" s="77" t="n">
        <f aca="false">BC20-BB20</f>
        <v>7</v>
      </c>
      <c r="BF20" s="78" t="n">
        <f aca="false">AQ20</f>
        <v>8793.34354743665</v>
      </c>
      <c r="BG20" s="78" t="n">
        <f aca="false">BD20/24</f>
        <v>61.4166666666667</v>
      </c>
      <c r="BH20" s="140" t="n">
        <v>2.297</v>
      </c>
      <c r="BI20" s="100" t="n">
        <v>2.219</v>
      </c>
      <c r="BJ20" s="78" t="n">
        <v>0</v>
      </c>
      <c r="BK20" s="77" t="n">
        <v>24.07</v>
      </c>
      <c r="BL20" s="77" t="n">
        <v>19.9</v>
      </c>
      <c r="BM20" s="77" t="n">
        <v>21.01</v>
      </c>
      <c r="BN20" s="77" t="n">
        <v>990.4</v>
      </c>
      <c r="BO20" s="77" t="n">
        <v>50.07</v>
      </c>
      <c r="BP20" s="99" t="n">
        <v>0.9341</v>
      </c>
      <c r="BQ20" s="78" t="n">
        <v>86.85</v>
      </c>
      <c r="BR20" s="78" t="n">
        <v>86.71</v>
      </c>
      <c r="BS20" s="84" t="n">
        <f aca="false">BQ20-BR20</f>
        <v>0.140000000000001</v>
      </c>
      <c r="BT20" s="77" t="n">
        <v>11188</v>
      </c>
      <c r="BU20" s="77" t="n">
        <v>11013</v>
      </c>
      <c r="BV20" s="98" t="n">
        <f aca="false">BU20-BT20</f>
        <v>-175</v>
      </c>
      <c r="BW20" s="77" t="n">
        <v>0</v>
      </c>
      <c r="BX20" s="78" t="n">
        <v>24</v>
      </c>
      <c r="BY20" s="78" t="n">
        <v>24</v>
      </c>
      <c r="CA20" s="78" t="n">
        <v>0</v>
      </c>
      <c r="CB20" s="78" t="n">
        <v>0</v>
      </c>
      <c r="CD20" s="78" t="n">
        <v>2.2</v>
      </c>
      <c r="CE20" s="78" t="n">
        <v>4.7</v>
      </c>
      <c r="CF20" s="78" t="n">
        <v>2.1</v>
      </c>
      <c r="CG20" s="78" t="n">
        <v>-0.5</v>
      </c>
    </row>
    <row r="21" customFormat="false" ht="14.3" hidden="false" customHeight="false" outlineLevel="0" collapsed="false">
      <c r="A21" s="54"/>
      <c r="B21" s="55" t="n">
        <v>43565</v>
      </c>
      <c r="C21" s="56" t="n">
        <v>83.3</v>
      </c>
      <c r="D21" s="57" t="n">
        <v>0.538</v>
      </c>
      <c r="E21" s="58" t="n">
        <v>66.6</v>
      </c>
      <c r="F21" s="59" t="n">
        <v>94</v>
      </c>
      <c r="G21" s="59" t="n">
        <v>72</v>
      </c>
      <c r="H21" s="59" t="n">
        <v>18</v>
      </c>
      <c r="I21" s="59" t="n">
        <v>32</v>
      </c>
      <c r="J21" s="59" t="n">
        <v>24</v>
      </c>
      <c r="K21" s="59" t="n">
        <v>0</v>
      </c>
      <c r="L21" s="162" t="n">
        <v>4</v>
      </c>
      <c r="M21" s="162" t="n">
        <v>45</v>
      </c>
      <c r="N21" s="162" t="n">
        <v>0</v>
      </c>
      <c r="O21" s="162" t="n">
        <v>0</v>
      </c>
      <c r="P21" s="162" t="n">
        <v>18</v>
      </c>
      <c r="Q21" s="162" t="n">
        <v>25</v>
      </c>
      <c r="R21" s="137" t="n">
        <v>3563</v>
      </c>
      <c r="S21" s="62" t="n">
        <v>3503</v>
      </c>
      <c r="T21" s="62" t="n">
        <v>3088</v>
      </c>
      <c r="U21" s="63" t="n">
        <v>3047</v>
      </c>
      <c r="V21" s="63" t="n">
        <v>3140</v>
      </c>
      <c r="W21" s="59" t="n">
        <v>43</v>
      </c>
      <c r="X21" s="59" t="n">
        <v>0</v>
      </c>
      <c r="Y21" s="59" t="n">
        <v>43</v>
      </c>
      <c r="Z21" s="59" t="n">
        <v>0</v>
      </c>
      <c r="AA21" s="59" t="n">
        <v>63</v>
      </c>
      <c r="AB21" s="59" t="n">
        <v>0</v>
      </c>
      <c r="AC21" s="59" t="n">
        <f aca="false">(V21-U21)+AZ21</f>
        <v>93</v>
      </c>
      <c r="AD21" s="65" t="n">
        <f aca="false">U21-T21</f>
        <v>-41</v>
      </c>
      <c r="AE21" s="59" t="n">
        <v>150</v>
      </c>
      <c r="AF21" s="66" t="n">
        <f aca="false">IF(AE21&gt;0, V21/(AE21*24),"no data")</f>
        <v>0.872222222222222</v>
      </c>
      <c r="AG21" s="67" t="n">
        <f aca="false">IF(R21&gt;0,R21/24,"no data")</f>
        <v>148.458333333333</v>
      </c>
      <c r="AH21" s="66" t="n">
        <f aca="false">IF(U21&gt;0,(U21/R21),"no data")</f>
        <v>0.855178220600617</v>
      </c>
      <c r="AI21" s="68" t="n">
        <f aca="false">(1440-((W21*X21)+(Y21*Z21)+(AA21*AB21))/(W21+Y21+AA21))/1440</f>
        <v>1</v>
      </c>
      <c r="AJ21" s="69" t="n">
        <f aca="false">IF(U21&gt;0,(1440-((X21*W21+AT21*AU21)+(Z21*Y21+AV21*AW21)+(AA21*AB21+AX21*AY21))/(W21+Y21+AA21))/1440,"no data")</f>
        <v>0.94350764354959</v>
      </c>
      <c r="AK21" s="91" t="n">
        <v>7.79</v>
      </c>
      <c r="AL21" s="96" t="n">
        <v>137.11</v>
      </c>
      <c r="AM21" s="58" t="n">
        <f aca="false">AK21*AL21</f>
        <v>1068.0869</v>
      </c>
      <c r="AN21" s="91" t="n">
        <v>25.74894</v>
      </c>
      <c r="AO21" s="166" t="n">
        <v>1006.46084848541</v>
      </c>
      <c r="AP21" s="73" t="n">
        <f aca="false">AN21*AO21</f>
        <v>25915.3</v>
      </c>
      <c r="AQ21" s="94" t="n">
        <f aca="false">IF(U21&gt;0,((((AK21*AL21)+(AN21*AO21))/(U21*1000))*1000000),"no data")</f>
        <v>8855.72264522481</v>
      </c>
      <c r="AR21" s="75" t="n">
        <f aca="false">S21/24</f>
        <v>145.958333333333</v>
      </c>
      <c r="AS21" s="34"/>
      <c r="AT21" s="59" t="n">
        <v>17</v>
      </c>
      <c r="AU21" s="59" t="n">
        <v>43</v>
      </c>
      <c r="AV21" s="59" t="n">
        <v>0</v>
      </c>
      <c r="AW21" s="59" t="n">
        <v>0</v>
      </c>
      <c r="AX21" s="59" t="n">
        <v>34</v>
      </c>
      <c r="AY21" s="59" t="n">
        <v>335</v>
      </c>
      <c r="AZ21" s="59" t="n">
        <v>0</v>
      </c>
      <c r="BB21" s="77" t="n">
        <v>793</v>
      </c>
      <c r="BC21" s="77" t="n">
        <v>1023</v>
      </c>
      <c r="BD21" s="77" t="n">
        <v>1324</v>
      </c>
      <c r="BE21" s="77" t="n">
        <f aca="false">BC21-BB21</f>
        <v>230</v>
      </c>
      <c r="BF21" s="78" t="n">
        <f aca="false">AQ21</f>
        <v>8855.72264522481</v>
      </c>
      <c r="BG21" s="78" t="n">
        <f aca="false">BD21/24</f>
        <v>55.1666666666667</v>
      </c>
      <c r="BH21" s="140" t="n">
        <v>2</v>
      </c>
      <c r="BI21" s="100" t="n">
        <v>2.371</v>
      </c>
      <c r="BJ21" s="78" t="n">
        <v>0</v>
      </c>
      <c r="BK21" s="77" t="n">
        <v>19.28</v>
      </c>
      <c r="BL21" s="77" t="n">
        <v>20.06</v>
      </c>
      <c r="BM21" s="77" t="n">
        <v>20.9</v>
      </c>
      <c r="BN21" s="77" t="n">
        <v>993.54</v>
      </c>
      <c r="BO21" s="77" t="n">
        <v>50.06</v>
      </c>
      <c r="BP21" s="99" t="n">
        <v>0.9354</v>
      </c>
      <c r="BQ21" s="78" t="n">
        <v>87.22</v>
      </c>
      <c r="BR21" s="78" t="n">
        <v>86.71</v>
      </c>
      <c r="BS21" s="84" t="n">
        <f aca="false">BQ21-BR21</f>
        <v>0.510000000000005</v>
      </c>
      <c r="BT21" s="77" t="n">
        <v>11351</v>
      </c>
      <c r="BU21" s="77" t="n">
        <v>11027</v>
      </c>
      <c r="BV21" s="98" t="n">
        <f aca="false">BU21-BT21</f>
        <v>-324</v>
      </c>
      <c r="BW21" s="77" t="n">
        <v>0</v>
      </c>
      <c r="BX21" s="78" t="n">
        <v>18.6</v>
      </c>
      <c r="BY21" s="78" t="n">
        <v>24</v>
      </c>
      <c r="CA21" s="78" t="n">
        <v>0</v>
      </c>
      <c r="CB21" s="78" t="n">
        <v>4.3</v>
      </c>
      <c r="CD21" s="78" t="n">
        <v>2.1</v>
      </c>
      <c r="CE21" s="78" t="n">
        <v>4</v>
      </c>
      <c r="CF21" s="78" t="n">
        <v>2.1</v>
      </c>
      <c r="CG21" s="78" t="n">
        <v>-0.8</v>
      </c>
    </row>
    <row r="22" customFormat="false" ht="14.3" hidden="false" customHeight="false" outlineLevel="0" collapsed="false">
      <c r="A22" s="54"/>
      <c r="B22" s="55" t="n">
        <v>43566</v>
      </c>
      <c r="C22" s="56" t="n">
        <v>84.2</v>
      </c>
      <c r="D22" s="57" t="n">
        <v>0.515</v>
      </c>
      <c r="E22" s="58" t="n">
        <v>65.5</v>
      </c>
      <c r="F22" s="59" t="n">
        <v>97</v>
      </c>
      <c r="G22" s="59" t="n">
        <v>73</v>
      </c>
      <c r="H22" s="59" t="n">
        <v>24</v>
      </c>
      <c r="I22" s="59" t="n">
        <v>0</v>
      </c>
      <c r="J22" s="59" t="n">
        <v>24</v>
      </c>
      <c r="K22" s="59" t="n">
        <v>0</v>
      </c>
      <c r="L22" s="61" t="n">
        <v>0</v>
      </c>
      <c r="M22" s="61" t="n">
        <v>0</v>
      </c>
      <c r="N22" s="61" t="n">
        <v>0</v>
      </c>
      <c r="O22" s="61" t="n">
        <v>0</v>
      </c>
      <c r="P22" s="61" t="n">
        <v>24</v>
      </c>
      <c r="Q22" s="61" t="n">
        <v>0</v>
      </c>
      <c r="R22" s="137" t="n">
        <v>3556</v>
      </c>
      <c r="S22" s="62" t="n">
        <v>3479</v>
      </c>
      <c r="T22" s="62" t="n">
        <v>3479</v>
      </c>
      <c r="U22" s="141" t="n">
        <v>3423</v>
      </c>
      <c r="V22" s="63" t="n">
        <v>3524</v>
      </c>
      <c r="W22" s="59" t="n">
        <v>42</v>
      </c>
      <c r="X22" s="59" t="n">
        <v>0</v>
      </c>
      <c r="Y22" s="59" t="n">
        <v>43</v>
      </c>
      <c r="Z22" s="59" t="n">
        <v>0</v>
      </c>
      <c r="AA22" s="59" t="n">
        <v>62</v>
      </c>
      <c r="AB22" s="59" t="n">
        <v>0</v>
      </c>
      <c r="AC22" s="59" t="n">
        <f aca="false">(V22-U22)+AZ22</f>
        <v>101</v>
      </c>
      <c r="AD22" s="65" t="n">
        <f aca="false">U22-T22</f>
        <v>-56</v>
      </c>
      <c r="AE22" s="59" t="n">
        <v>150</v>
      </c>
      <c r="AF22" s="66" t="n">
        <f aca="false">IF(AE22&gt;0, V22/(AE22*24),"no data")</f>
        <v>0.978888888888889</v>
      </c>
      <c r="AG22" s="67" t="n">
        <f aca="false">IF(R22&gt;0,R22/24,"no data")</f>
        <v>148.166666666667</v>
      </c>
      <c r="AH22" s="66" t="n">
        <f aca="false">IF(U22&gt;0,(U22/R22),"no data")</f>
        <v>0.96259842519685</v>
      </c>
      <c r="AI22" s="68" t="n">
        <f aca="false">(1440-((W22*X22)+(Y22*Z22)+(AA22*AB22))/(W22+Y22+AA22))/1440</f>
        <v>1</v>
      </c>
      <c r="AJ22" s="69" t="n">
        <f aca="false">IF(U22&gt;0,(1440-((X22*W22+AT22*AU22)+(Z22*Y22+AV22*AW22)+(AA22*AB22+AX22*AY22))/(W22+Y22+AA22))/1440,"no data")</f>
        <v>1</v>
      </c>
      <c r="AK22" s="91" t="n">
        <v>7.795</v>
      </c>
      <c r="AL22" s="96" t="n">
        <v>136.14</v>
      </c>
      <c r="AM22" s="58" t="n">
        <f aca="false">AK22*AL22</f>
        <v>1061.2113</v>
      </c>
      <c r="AN22" s="91" t="n">
        <v>28.76112</v>
      </c>
      <c r="AO22" s="166" t="n">
        <v>1006.69862647908</v>
      </c>
      <c r="AP22" s="73" t="n">
        <f aca="false">AN22*AO22</f>
        <v>28953.78</v>
      </c>
      <c r="AQ22" s="94" t="n">
        <f aca="false">IF(U22&gt;0,((((AK22*AL22)+(AN22*AO22))/(U22*1000))*1000000),"no data")</f>
        <v>8768.62147239264</v>
      </c>
      <c r="AR22" s="75" t="n">
        <f aca="false">S22/24</f>
        <v>144.958333333333</v>
      </c>
      <c r="AS22" s="34"/>
      <c r="AT22" s="59" t="n">
        <v>0</v>
      </c>
      <c r="AU22" s="76" t="n">
        <v>0</v>
      </c>
      <c r="AV22" s="76" t="n">
        <v>0</v>
      </c>
      <c r="AW22" s="59" t="n">
        <v>0</v>
      </c>
      <c r="AX22" s="76" t="n">
        <v>0</v>
      </c>
      <c r="AY22" s="59" t="n">
        <v>0</v>
      </c>
      <c r="AZ22" s="59" t="n">
        <v>0</v>
      </c>
      <c r="BB22" s="77" t="n">
        <v>1004</v>
      </c>
      <c r="BC22" s="77" t="n">
        <v>1027</v>
      </c>
      <c r="BD22" s="77" t="n">
        <v>1493</v>
      </c>
      <c r="BE22" s="77" t="n">
        <f aca="false">BC22-BB22</f>
        <v>23</v>
      </c>
      <c r="BF22" s="77" t="n">
        <f aca="false">AQ22</f>
        <v>8768.62147239264</v>
      </c>
      <c r="BG22" s="78" t="n">
        <f aca="false">BD22/24</f>
        <v>62.2083333333333</v>
      </c>
      <c r="BH22" s="79" t="n">
        <v>2.442</v>
      </c>
      <c r="BI22" s="80" t="n">
        <v>2.328</v>
      </c>
      <c r="BJ22" s="81" t="n">
        <v>0</v>
      </c>
      <c r="BK22" s="82" t="n">
        <v>24.21</v>
      </c>
      <c r="BL22" s="82" t="n">
        <v>20.1</v>
      </c>
      <c r="BM22" s="82" t="n">
        <v>20.67</v>
      </c>
      <c r="BN22" s="142" t="n">
        <v>993.33</v>
      </c>
      <c r="BO22" s="81" t="n">
        <v>50.11</v>
      </c>
      <c r="BP22" s="83" t="n">
        <v>0.9356</v>
      </c>
      <c r="BQ22" s="78" t="n">
        <v>87.13</v>
      </c>
      <c r="BR22" s="78" t="n">
        <v>86.66</v>
      </c>
      <c r="BS22" s="84" t="n">
        <f aca="false">BQ22-BR22</f>
        <v>0.469999999999999</v>
      </c>
      <c r="BT22" s="77" t="n">
        <v>11344</v>
      </c>
      <c r="BU22" s="77" t="n">
        <v>10985</v>
      </c>
      <c r="BV22" s="98" t="n">
        <f aca="false">BU22-BT22</f>
        <v>-359</v>
      </c>
      <c r="BW22" s="77" t="n">
        <v>0</v>
      </c>
      <c r="BX22" s="78" t="n">
        <v>24</v>
      </c>
      <c r="BY22" s="78" t="n">
        <v>24</v>
      </c>
      <c r="CA22" s="78" t="n">
        <v>0</v>
      </c>
      <c r="CB22" s="78" t="n">
        <v>0</v>
      </c>
      <c r="CD22" s="78" t="n">
        <v>2.1</v>
      </c>
      <c r="CE22" s="78" t="n">
        <v>3.8</v>
      </c>
      <c r="CF22" s="78" t="n">
        <v>2.1</v>
      </c>
      <c r="CG22" s="78" t="n">
        <v>-0.8</v>
      </c>
    </row>
    <row r="23" customFormat="false" ht="14.3" hidden="false" customHeight="false" outlineLevel="0" collapsed="false">
      <c r="A23" s="54"/>
      <c r="B23" s="55" t="n">
        <v>43567</v>
      </c>
      <c r="C23" s="56" t="n">
        <v>81.3</v>
      </c>
      <c r="D23" s="57" t="n">
        <v>0.587</v>
      </c>
      <c r="E23" s="58" t="n">
        <v>67.2</v>
      </c>
      <c r="F23" s="59" t="n">
        <v>92</v>
      </c>
      <c r="G23" s="59" t="n">
        <v>70</v>
      </c>
      <c r="H23" s="59" t="n">
        <v>24</v>
      </c>
      <c r="I23" s="59" t="n">
        <v>0</v>
      </c>
      <c r="J23" s="59" t="n">
        <v>24</v>
      </c>
      <c r="K23" s="59" t="n">
        <v>0</v>
      </c>
      <c r="L23" s="61" t="n">
        <v>0</v>
      </c>
      <c r="M23" s="61" t="n">
        <v>0</v>
      </c>
      <c r="N23" s="61" t="n">
        <v>0</v>
      </c>
      <c r="O23" s="61" t="n">
        <v>0</v>
      </c>
      <c r="P23" s="61" t="n">
        <v>24</v>
      </c>
      <c r="Q23" s="61" t="n">
        <v>0</v>
      </c>
      <c r="R23" s="143" t="n">
        <v>3582</v>
      </c>
      <c r="S23" s="62" t="n">
        <v>3478</v>
      </c>
      <c r="T23" s="62" t="n">
        <v>3478</v>
      </c>
      <c r="U23" s="138" t="n">
        <v>3414</v>
      </c>
      <c r="V23" s="63" t="n">
        <v>3506</v>
      </c>
      <c r="W23" s="59" t="n">
        <v>42</v>
      </c>
      <c r="X23" s="59" t="n">
        <v>0</v>
      </c>
      <c r="Y23" s="59" t="n">
        <v>43</v>
      </c>
      <c r="Z23" s="59" t="n">
        <v>0</v>
      </c>
      <c r="AA23" s="59" t="n">
        <v>62</v>
      </c>
      <c r="AB23" s="59" t="n">
        <v>0</v>
      </c>
      <c r="AC23" s="59" t="n">
        <f aca="false">(V23-U23)+AZ23</f>
        <v>92</v>
      </c>
      <c r="AD23" s="65" t="n">
        <f aca="false">U23-T23</f>
        <v>-64</v>
      </c>
      <c r="AE23" s="59" t="n">
        <v>149</v>
      </c>
      <c r="AF23" s="66" t="n">
        <f aca="false">IF(AE23&gt;0, V23/(AE23*24),"no data")</f>
        <v>0.980425055928412</v>
      </c>
      <c r="AG23" s="67" t="n">
        <f aca="false">IF(R23&gt;0,R23/24,"no data")</f>
        <v>149.25</v>
      </c>
      <c r="AH23" s="66" t="n">
        <f aca="false">IF(U23&gt;0,(U23/R23),"no data")</f>
        <v>0.953098827470687</v>
      </c>
      <c r="AI23" s="68" t="n">
        <f aca="false">(1440-((W23*X23)+(Y23*Z23)+(AA23*AB23))/(W23+Y23+AA23))/1440</f>
        <v>1</v>
      </c>
      <c r="AJ23" s="69" t="n">
        <f aca="false">IF(U23&gt;0,(1440-((X23*W23+AT23*AU23)+(Z23*Y23+AV23*AW23)+(AA23*AB23+AX23*AY23))/(W23+Y23+AA23))/1440,"no data")</f>
        <v>1</v>
      </c>
      <c r="AK23" s="91" t="n">
        <v>7.84</v>
      </c>
      <c r="AL23" s="96" t="n">
        <v>137.29</v>
      </c>
      <c r="AM23" s="58" t="n">
        <f aca="false">AK23*AL23</f>
        <v>1076.3536</v>
      </c>
      <c r="AN23" s="91" t="n">
        <v>29.0033</v>
      </c>
      <c r="AO23" s="166" t="n">
        <v>997.082400968166</v>
      </c>
      <c r="AP23" s="73" t="n">
        <f aca="false">AN23*AO23</f>
        <v>28918.68</v>
      </c>
      <c r="AQ23" s="94" t="n">
        <f aca="false">IF(U23&gt;0,((((AK23*AL23)+(AN23*AO23))/(U23*1000))*1000000),"no data")</f>
        <v>8785.89150556532</v>
      </c>
      <c r="AR23" s="75" t="n">
        <f aca="false">S23/24</f>
        <v>144.916666666667</v>
      </c>
      <c r="AS23" s="34"/>
      <c r="AT23" s="59" t="n">
        <v>0</v>
      </c>
      <c r="AU23" s="76" t="n">
        <v>0</v>
      </c>
      <c r="AV23" s="76" t="n">
        <v>0</v>
      </c>
      <c r="AW23" s="59" t="n">
        <v>0</v>
      </c>
      <c r="AX23" s="76" t="n">
        <v>0</v>
      </c>
      <c r="AY23" s="59" t="n">
        <v>0</v>
      </c>
      <c r="AZ23" s="59" t="n">
        <v>0</v>
      </c>
      <c r="BB23" s="77" t="n">
        <v>1005</v>
      </c>
      <c r="BC23" s="77" t="n">
        <v>1025</v>
      </c>
      <c r="BD23" s="77" t="n">
        <v>1476</v>
      </c>
      <c r="BE23" s="77" t="n">
        <f aca="false">BC23-BB23</f>
        <v>20</v>
      </c>
      <c r="BF23" s="77" t="n">
        <f aca="false">AQ23</f>
        <v>8785.89150556532</v>
      </c>
      <c r="BG23" s="78" t="n">
        <f aca="false">BD23/24</f>
        <v>61.5</v>
      </c>
      <c r="BH23" s="79" t="n">
        <v>2.358</v>
      </c>
      <c r="BI23" s="80" t="n">
        <v>2.318</v>
      </c>
      <c r="BJ23" s="81" t="n">
        <v>0</v>
      </c>
      <c r="BK23" s="82" t="n">
        <v>24.44</v>
      </c>
      <c r="BL23" s="82" t="n">
        <v>19.97</v>
      </c>
      <c r="BM23" s="82" t="n">
        <v>21.47</v>
      </c>
      <c r="BN23" s="142" t="n">
        <v>994.04</v>
      </c>
      <c r="BO23" s="81" t="n">
        <v>50.08</v>
      </c>
      <c r="BP23" s="83" t="n">
        <v>0.9351</v>
      </c>
      <c r="BQ23" s="78" t="n">
        <v>87.16</v>
      </c>
      <c r="BR23" s="78" t="n">
        <v>86.76</v>
      </c>
      <c r="BS23" s="84" t="n">
        <f aca="false">BQ23-BR23</f>
        <v>0.399999999999991</v>
      </c>
      <c r="BT23" s="77" t="n">
        <v>11418</v>
      </c>
      <c r="BU23" s="77" t="n">
        <v>10978</v>
      </c>
      <c r="BV23" s="98" t="n">
        <f aca="false">BU23-BT23</f>
        <v>-440</v>
      </c>
      <c r="BW23" s="77" t="n">
        <v>0</v>
      </c>
      <c r="BX23" s="78" t="n">
        <v>24</v>
      </c>
      <c r="BY23" s="78" t="n">
        <v>24</v>
      </c>
      <c r="CA23" s="78" t="n">
        <v>0</v>
      </c>
      <c r="CB23" s="78" t="n">
        <v>6.1</v>
      </c>
      <c r="CD23" s="78" t="n">
        <v>2.1</v>
      </c>
      <c r="CE23" s="78" t="n">
        <v>3.9</v>
      </c>
      <c r="CF23" s="78" t="n">
        <v>2.1</v>
      </c>
      <c r="CG23" s="78" t="n">
        <v>-0.8</v>
      </c>
    </row>
    <row r="24" customFormat="false" ht="14.3" hidden="false" customHeight="false" outlineLevel="0" collapsed="false">
      <c r="A24" s="54"/>
      <c r="B24" s="55" t="n">
        <v>43568</v>
      </c>
      <c r="C24" s="56" t="n">
        <v>80.3</v>
      </c>
      <c r="D24" s="57" t="n">
        <v>0.613</v>
      </c>
      <c r="E24" s="58" t="n">
        <v>67.7</v>
      </c>
      <c r="F24" s="60" t="n">
        <v>91</v>
      </c>
      <c r="G24" s="60" t="n">
        <v>70</v>
      </c>
      <c r="H24" s="60" t="n">
        <v>24</v>
      </c>
      <c r="I24" s="60" t="n">
        <v>0</v>
      </c>
      <c r="J24" s="60" t="n">
        <v>24</v>
      </c>
      <c r="K24" s="60" t="n">
        <v>0</v>
      </c>
      <c r="L24" s="60" t="n">
        <v>0</v>
      </c>
      <c r="M24" s="60" t="n">
        <v>0</v>
      </c>
      <c r="N24" s="60" t="n">
        <v>0</v>
      </c>
      <c r="O24" s="60" t="n">
        <v>0</v>
      </c>
      <c r="P24" s="60" t="n">
        <v>24</v>
      </c>
      <c r="Q24" s="60" t="n">
        <v>0</v>
      </c>
      <c r="R24" s="143" t="n">
        <v>3595</v>
      </c>
      <c r="S24" s="62" t="n">
        <v>3472</v>
      </c>
      <c r="T24" s="65" t="n">
        <v>3472</v>
      </c>
      <c r="U24" s="144" t="n">
        <v>3401</v>
      </c>
      <c r="V24" s="144" t="n">
        <v>3499</v>
      </c>
      <c r="W24" s="60" t="n">
        <v>42</v>
      </c>
      <c r="X24" s="60" t="n">
        <v>0</v>
      </c>
      <c r="Y24" s="60" t="n">
        <v>43</v>
      </c>
      <c r="Z24" s="60" t="n">
        <v>0</v>
      </c>
      <c r="AA24" s="60" t="n">
        <v>61</v>
      </c>
      <c r="AB24" s="60" t="n">
        <v>0</v>
      </c>
      <c r="AC24" s="59" t="n">
        <f aca="false">(V24-U24)+AZ24</f>
        <v>98</v>
      </c>
      <c r="AD24" s="65" t="n">
        <f aca="false">U24-T24</f>
        <v>-71</v>
      </c>
      <c r="AE24" s="60" t="n">
        <v>149</v>
      </c>
      <c r="AF24" s="66" t="n">
        <f aca="false">IF(AE24&gt;0, V24/(AE24*24),"no data")</f>
        <v>0.978467561521253</v>
      </c>
      <c r="AG24" s="67" t="n">
        <f aca="false">IF(R24&gt;0,R24/24,"no data")</f>
        <v>149.791666666667</v>
      </c>
      <c r="AH24" s="66" t="n">
        <f aca="false">IF(U24&gt;0,(U24/R24),"no data")</f>
        <v>0.946036161335188</v>
      </c>
      <c r="AI24" s="68" t="n">
        <f aca="false">(1440-((W24*X24)+(Y24*Z24)+(AA24*AB24))/(W24+Y24+AA24))/1440</f>
        <v>1</v>
      </c>
      <c r="AJ24" s="69" t="n">
        <f aca="false">IF(U24&gt;0,(1440-((X24*W24+AT24*AU24)+(Z24*Y24+AV24*AW24)+(AA24*AB24+AX24*AY24))/(W24+Y24+AA24))/1440,"no data")</f>
        <v>1</v>
      </c>
      <c r="AK24" s="91" t="n">
        <v>7.774</v>
      </c>
      <c r="AL24" s="96" t="n">
        <v>135.66</v>
      </c>
      <c r="AM24" s="58" t="n">
        <f aca="false">AK24*AL24</f>
        <v>1054.62084</v>
      </c>
      <c r="AN24" s="91" t="n">
        <v>29.03634</v>
      </c>
      <c r="AO24" s="166" t="n">
        <v>989.535182464457</v>
      </c>
      <c r="AP24" s="73" t="n">
        <f aca="false">AN24*AO24</f>
        <v>28732.48</v>
      </c>
      <c r="AQ24" s="94" t="n">
        <f aca="false">IF(U24&gt;0,((((AK24*AL24)+(AN24*AO24))/(U24*1000))*1000000),"no data")</f>
        <v>8758.33603057924</v>
      </c>
      <c r="AR24" s="75" t="n">
        <f aca="false">S24/24</f>
        <v>144.666666666667</v>
      </c>
      <c r="AS24" s="34"/>
      <c r="AT24" s="60" t="n">
        <v>0</v>
      </c>
      <c r="AU24" s="60" t="n">
        <v>0</v>
      </c>
      <c r="AV24" s="60" t="n">
        <v>0</v>
      </c>
      <c r="AW24" s="60" t="n">
        <v>0</v>
      </c>
      <c r="AX24" s="60" t="n">
        <v>0</v>
      </c>
      <c r="AY24" s="60" t="n">
        <v>0</v>
      </c>
      <c r="AZ24" s="60" t="n">
        <v>0</v>
      </c>
      <c r="BB24" s="77" t="n">
        <v>1008</v>
      </c>
      <c r="BC24" s="77" t="n">
        <v>1027</v>
      </c>
      <c r="BD24" s="77" t="n">
        <v>1464</v>
      </c>
      <c r="BE24" s="77" t="n">
        <v>19</v>
      </c>
      <c r="BF24" s="77" t="n">
        <f aca="false">AQ24</f>
        <v>8758.33603057924</v>
      </c>
      <c r="BG24" s="78" t="n">
        <f aca="false">BD24/24</f>
        <v>61</v>
      </c>
      <c r="BH24" s="145" t="n">
        <v>2.293</v>
      </c>
      <c r="BI24" s="145" t="n">
        <v>2.234</v>
      </c>
      <c r="BJ24" s="146" t="n">
        <v>0</v>
      </c>
      <c r="BK24" s="146" t="n">
        <v>24.5</v>
      </c>
      <c r="BL24" s="146" t="n">
        <v>20.12</v>
      </c>
      <c r="BM24" s="146" t="n">
        <v>21.43</v>
      </c>
      <c r="BN24" s="147" t="n">
        <v>995</v>
      </c>
      <c r="BO24" s="147" t="n">
        <v>50.1</v>
      </c>
      <c r="BP24" s="148" t="n">
        <v>0.935</v>
      </c>
      <c r="BQ24" s="78" t="n">
        <v>87.13</v>
      </c>
      <c r="BR24" s="78" t="n">
        <v>86.79</v>
      </c>
      <c r="BS24" s="84"/>
      <c r="BT24" s="97" t="n">
        <v>11420</v>
      </c>
      <c r="BU24" s="97" t="n">
        <v>11017</v>
      </c>
      <c r="BV24" s="98" t="n">
        <f aca="false">BU24-BT24</f>
        <v>-403</v>
      </c>
      <c r="BW24" s="77" t="n">
        <v>0</v>
      </c>
      <c r="BX24" s="147" t="n">
        <v>24</v>
      </c>
      <c r="BY24" s="147" t="n">
        <v>24</v>
      </c>
      <c r="CA24" s="147" t="n">
        <v>0</v>
      </c>
      <c r="CB24" s="147" t="n">
        <v>2.9</v>
      </c>
      <c r="CD24" s="147" t="n">
        <v>2.1</v>
      </c>
      <c r="CE24" s="147" t="n">
        <v>4</v>
      </c>
      <c r="CF24" s="147" t="n">
        <v>2.1</v>
      </c>
      <c r="CG24" s="147" t="n">
        <v>-0.8</v>
      </c>
    </row>
    <row r="25" customFormat="false" ht="14.3" hidden="false" customHeight="false" outlineLevel="0" collapsed="false">
      <c r="A25" s="54"/>
      <c r="B25" s="55" t="n">
        <v>43569</v>
      </c>
      <c r="C25" s="56" t="n">
        <v>82.8</v>
      </c>
      <c r="D25" s="57" t="n">
        <v>0.587</v>
      </c>
      <c r="E25" s="58" t="n">
        <v>69</v>
      </c>
      <c r="F25" s="149" t="n">
        <v>94</v>
      </c>
      <c r="G25" s="149" t="n">
        <v>72</v>
      </c>
      <c r="H25" s="60" t="n">
        <v>24</v>
      </c>
      <c r="I25" s="60" t="n">
        <v>0</v>
      </c>
      <c r="J25" s="60" t="n">
        <v>24</v>
      </c>
      <c r="K25" s="60" t="n">
        <v>0</v>
      </c>
      <c r="L25" s="60" t="n">
        <v>0</v>
      </c>
      <c r="M25" s="60" t="n">
        <v>0</v>
      </c>
      <c r="N25" s="60" t="n">
        <v>0</v>
      </c>
      <c r="O25" s="60" t="n">
        <v>0</v>
      </c>
      <c r="P25" s="60" t="n">
        <v>0</v>
      </c>
      <c r="Q25" s="60" t="n">
        <v>0</v>
      </c>
      <c r="R25" s="143" t="n">
        <v>3570</v>
      </c>
      <c r="S25" s="62" t="n">
        <v>3038</v>
      </c>
      <c r="T25" s="65" t="n">
        <v>3038</v>
      </c>
      <c r="U25" s="144" t="n">
        <v>2973</v>
      </c>
      <c r="V25" s="144" t="n">
        <v>3058</v>
      </c>
      <c r="W25" s="60" t="n">
        <v>42</v>
      </c>
      <c r="X25" s="60" t="n">
        <v>0</v>
      </c>
      <c r="Y25" s="60" t="n">
        <v>43</v>
      </c>
      <c r="Z25" s="60" t="n">
        <v>0</v>
      </c>
      <c r="AA25" s="60" t="n">
        <v>61</v>
      </c>
      <c r="AB25" s="60" t="n">
        <v>0</v>
      </c>
      <c r="AC25" s="59" t="n">
        <f aca="false">(V25-U25)+AZ25</f>
        <v>85</v>
      </c>
      <c r="AD25" s="65" t="n">
        <f aca="false">U25-T25</f>
        <v>-65</v>
      </c>
      <c r="AE25" s="60" t="n">
        <v>130</v>
      </c>
      <c r="AF25" s="66" t="n">
        <f aca="false">IF(AE25&gt;0, V25/(AE25*24),"no data")</f>
        <v>0.980128205128205</v>
      </c>
      <c r="AG25" s="67" t="n">
        <f aca="false">IF(R25&gt;0,R25/24,"no data")</f>
        <v>148.75</v>
      </c>
      <c r="AH25" s="66" t="n">
        <f aca="false">IF(U25&gt;0,(U25/R25),"no data")</f>
        <v>0.832773109243698</v>
      </c>
      <c r="AI25" s="68" t="n">
        <f aca="false">(1440-((W25*X25)+(Y25*Z25)+(AA25*AB25))/(W25+Y25+AA25))/1440</f>
        <v>1</v>
      </c>
      <c r="AJ25" s="69" t="n">
        <f aca="false">IF(U25&gt;0,(1440-((X25*W25+AT25*AU25)+(Z25*Y25+AV25*AW25)+(AA25*AB25+AX25*AY25))/(W25+Y25+AA25))/1440,"no data")</f>
        <v>0.876712328767123</v>
      </c>
      <c r="AK25" s="91" t="n">
        <v>7.856</v>
      </c>
      <c r="AL25" s="96" t="n">
        <v>142.43</v>
      </c>
      <c r="AM25" s="58" t="n">
        <f aca="false">AK25*AL25</f>
        <v>1118.93008</v>
      </c>
      <c r="AN25" s="91" t="n">
        <v>24.29062</v>
      </c>
      <c r="AO25" s="166" t="n">
        <v>989.441191702806</v>
      </c>
      <c r="AP25" s="73" t="n">
        <f aca="false">AN25*AO25</f>
        <v>24034.14</v>
      </c>
      <c r="AQ25" s="94" t="n">
        <f aca="false">IF(U25&gt;0,((((AK25*AL25)+(AN25*AO25))/(U25*1000))*1000000),"no data")</f>
        <v>8460.50120417087</v>
      </c>
      <c r="AR25" s="75" t="n">
        <f aca="false">S25/24</f>
        <v>126.583333333333</v>
      </c>
      <c r="AS25" s="34"/>
      <c r="AT25" s="60" t="n">
        <v>0</v>
      </c>
      <c r="AU25" s="60" t="n">
        <v>0</v>
      </c>
      <c r="AV25" s="60" t="n">
        <v>0</v>
      </c>
      <c r="AW25" s="60" t="n">
        <v>0</v>
      </c>
      <c r="AX25" s="60" t="n">
        <v>18</v>
      </c>
      <c r="AY25" s="60" t="n">
        <v>1440</v>
      </c>
      <c r="AZ25" s="60" t="n">
        <v>0</v>
      </c>
      <c r="BB25" s="77" t="n">
        <v>1000</v>
      </c>
      <c r="BC25" s="77" t="n">
        <v>1020</v>
      </c>
      <c r="BD25" s="77" t="n">
        <v>1038</v>
      </c>
      <c r="BE25" s="77" t="n">
        <v>20</v>
      </c>
      <c r="BF25" s="77" t="n">
        <f aca="false">AQ25</f>
        <v>8460.50120417087</v>
      </c>
      <c r="BG25" s="139" t="n">
        <f aca="false">BD25/24</f>
        <v>43.25</v>
      </c>
      <c r="BH25" s="145" t="n">
        <v>0</v>
      </c>
      <c r="BI25" s="80" t="n">
        <v>0</v>
      </c>
      <c r="BJ25" s="146" t="n">
        <v>0</v>
      </c>
      <c r="BK25" s="146" t="n">
        <v>24.35</v>
      </c>
      <c r="BL25" s="146" t="n">
        <v>20.21</v>
      </c>
      <c r="BM25" s="146" t="n">
        <v>21.01</v>
      </c>
      <c r="BN25" s="147" t="n">
        <v>995</v>
      </c>
      <c r="BO25" s="147" t="n">
        <v>50.04</v>
      </c>
      <c r="BP25" s="148" t="n">
        <v>0.9334</v>
      </c>
      <c r="BQ25" s="78" t="n">
        <v>87.14</v>
      </c>
      <c r="BR25" s="78" t="n">
        <v>86.76</v>
      </c>
      <c r="BS25" s="84"/>
      <c r="BT25" s="97" t="n">
        <v>11436</v>
      </c>
      <c r="BU25" s="97" t="n">
        <v>11109</v>
      </c>
      <c r="BV25" s="98" t="n">
        <f aca="false">BU25-BT25</f>
        <v>-327</v>
      </c>
      <c r="BW25" s="77" t="n">
        <v>0</v>
      </c>
      <c r="BX25" s="147" t="n">
        <v>0</v>
      </c>
      <c r="BY25" s="147" t="n">
        <v>0</v>
      </c>
      <c r="CA25" s="147" t="n">
        <v>0</v>
      </c>
      <c r="CB25" s="147" t="n">
        <v>0</v>
      </c>
      <c r="CD25" s="147" t="n">
        <v>2.1</v>
      </c>
      <c r="CE25" s="147" t="n">
        <v>4.5</v>
      </c>
      <c r="CF25" s="147" t="n">
        <v>2.1</v>
      </c>
      <c r="CG25" s="147" t="n">
        <v>-0.8</v>
      </c>
    </row>
    <row r="26" customFormat="false" ht="14.3" hidden="false" customHeight="false" outlineLevel="0" collapsed="false">
      <c r="A26" s="54"/>
      <c r="B26" s="55" t="n">
        <v>43570</v>
      </c>
      <c r="C26" s="56" t="n">
        <v>77.22</v>
      </c>
      <c r="D26" s="57" t="n">
        <v>0.6242</v>
      </c>
      <c r="E26" s="58" t="n">
        <v>65.27</v>
      </c>
      <c r="F26" s="60" t="n">
        <v>93.3</v>
      </c>
      <c r="G26" s="60" t="n">
        <v>67.9</v>
      </c>
      <c r="H26" s="59" t="n">
        <v>20</v>
      </c>
      <c r="I26" s="59" t="n">
        <v>20</v>
      </c>
      <c r="J26" s="59" t="n">
        <v>24</v>
      </c>
      <c r="K26" s="59" t="n">
        <v>0</v>
      </c>
      <c r="L26" s="61" t="n">
        <v>3</v>
      </c>
      <c r="M26" s="61" t="n">
        <v>19</v>
      </c>
      <c r="N26" s="61" t="n">
        <v>0</v>
      </c>
      <c r="O26" s="61" t="n">
        <v>0</v>
      </c>
      <c r="P26" s="61" t="n">
        <v>9</v>
      </c>
      <c r="Q26" s="61" t="n">
        <v>7</v>
      </c>
      <c r="R26" s="143" t="n">
        <v>3622</v>
      </c>
      <c r="S26" s="62" t="n">
        <v>3294</v>
      </c>
      <c r="T26" s="150" t="n">
        <v>3006</v>
      </c>
      <c r="U26" s="63" t="n">
        <v>2956</v>
      </c>
      <c r="V26" s="63" t="n">
        <v>3039</v>
      </c>
      <c r="W26" s="59" t="n">
        <v>42</v>
      </c>
      <c r="X26" s="60" t="n">
        <v>0</v>
      </c>
      <c r="Y26" s="60" t="n">
        <v>43</v>
      </c>
      <c r="Z26" s="60" t="n">
        <v>0</v>
      </c>
      <c r="AA26" s="60" t="n">
        <v>61</v>
      </c>
      <c r="AB26" s="60" t="n">
        <v>0</v>
      </c>
      <c r="AC26" s="59" t="n">
        <f aca="false">(V26-U26)+AZ26</f>
        <v>83</v>
      </c>
      <c r="AD26" s="65" t="n">
        <f aca="false">U26-T26</f>
        <v>-50</v>
      </c>
      <c r="AE26" s="60" t="n">
        <v>146</v>
      </c>
      <c r="AF26" s="66" t="n">
        <f aca="false">IF(AE26&gt;0, V26/(AE26*24),"no data")</f>
        <v>0.867294520547945</v>
      </c>
      <c r="AG26" s="67" t="n">
        <f aca="false">IF(R26&gt;0,R26/24,"no data")</f>
        <v>150.916666666667</v>
      </c>
      <c r="AH26" s="66" t="n">
        <f aca="false">IF(U26&gt;0,(U26/R26),"no data")</f>
        <v>0.816123688569851</v>
      </c>
      <c r="AI26" s="68" t="n">
        <f aca="false">(1440-((W26*X26)+(Y26*Z26)+(AA26*AB26))/(W26+Y26+AA26))/1440</f>
        <v>1</v>
      </c>
      <c r="AJ26" s="69" t="n">
        <f aca="false">IF(U26&gt;0,(1440-((X26*W26+AT26*AU26)+(Z26*Y26+AV26*AW26)+(AA26*AB26+AX26*AY26))/(W26+Y26+AA26))/1440,"no data")</f>
        <v>0.833447488584475</v>
      </c>
      <c r="AK26" s="91" t="n">
        <v>7.981</v>
      </c>
      <c r="AL26" s="96" t="n">
        <v>135.69</v>
      </c>
      <c r="AM26" s="58" t="n">
        <f aca="false">AK26*AL26</f>
        <v>1082.94189</v>
      </c>
      <c r="AN26" s="91" t="n">
        <v>24.55007</v>
      </c>
      <c r="AO26" s="166" t="n">
        <v>990.310414593522</v>
      </c>
      <c r="AP26" s="73" t="n">
        <f aca="false">AN26*AO26</f>
        <v>24312.19</v>
      </c>
      <c r="AQ26" s="94" t="n">
        <f aca="false">IF(U26&gt;0,((((AK26*AL26)+(AN26*AO26))/(U26*1000))*1000000),"no data")</f>
        <v>8591.04597090663</v>
      </c>
      <c r="AR26" s="75" t="n">
        <f aca="false">S26/24</f>
        <v>137.25</v>
      </c>
      <c r="AS26" s="34"/>
      <c r="AT26" s="59" t="n">
        <v>9</v>
      </c>
      <c r="AU26" s="76" t="n">
        <v>21</v>
      </c>
      <c r="AV26" s="76" t="n">
        <v>0</v>
      </c>
      <c r="AW26" s="59" t="n">
        <v>0</v>
      </c>
      <c r="AX26" s="76" t="n">
        <v>39</v>
      </c>
      <c r="AY26" s="59" t="n">
        <v>893</v>
      </c>
      <c r="AZ26" s="59" t="n">
        <v>0</v>
      </c>
      <c r="BB26" s="77" t="n">
        <v>872</v>
      </c>
      <c r="BC26" s="77" t="n">
        <v>1039</v>
      </c>
      <c r="BD26" s="77" t="n">
        <v>1128</v>
      </c>
      <c r="BE26" s="77" t="n">
        <f aca="false">BC26-BB26</f>
        <v>167</v>
      </c>
      <c r="BF26" s="77" t="n">
        <f aca="false">AQ26</f>
        <v>8591.04597090663</v>
      </c>
      <c r="BG26" s="139" t="n">
        <f aca="false">BD26/24</f>
        <v>47</v>
      </c>
      <c r="BH26" s="79" t="n">
        <v>0.846</v>
      </c>
      <c r="BI26" s="80" t="n">
        <v>0.804</v>
      </c>
      <c r="BJ26" s="81" t="n">
        <v>0</v>
      </c>
      <c r="BK26" s="82" t="n">
        <v>24.65</v>
      </c>
      <c r="BL26" s="82" t="n">
        <v>20.59</v>
      </c>
      <c r="BM26" s="82" t="n">
        <v>21.09</v>
      </c>
      <c r="BN26" s="82" t="n">
        <v>993.3</v>
      </c>
      <c r="BO26" s="81" t="n">
        <v>50.15</v>
      </c>
      <c r="BP26" s="83" t="n">
        <v>0.936</v>
      </c>
      <c r="BQ26" s="78" t="n">
        <v>87.04</v>
      </c>
      <c r="BR26" s="78" t="n">
        <v>86.77</v>
      </c>
      <c r="BS26" s="84"/>
      <c r="BT26" s="97" t="n">
        <v>11375</v>
      </c>
      <c r="BU26" s="97" t="n">
        <v>11073</v>
      </c>
      <c r="BV26" s="98" t="n">
        <f aca="false">BU26-BT26</f>
        <v>-302</v>
      </c>
      <c r="BW26" s="77" t="n">
        <v>0</v>
      </c>
      <c r="BX26" s="78" t="n">
        <v>9.2</v>
      </c>
      <c r="BY26" s="78" t="n">
        <v>13</v>
      </c>
      <c r="CA26" s="78" t="n">
        <v>0</v>
      </c>
      <c r="CB26" s="78" t="n">
        <v>4.1</v>
      </c>
      <c r="CD26" s="78" t="n">
        <v>2.1</v>
      </c>
      <c r="CE26" s="78" t="n">
        <v>4.9</v>
      </c>
      <c r="CF26" s="78" t="n">
        <v>2.1</v>
      </c>
      <c r="CG26" s="78" t="n">
        <v>0.9</v>
      </c>
    </row>
    <row r="27" customFormat="false" ht="12.75" hidden="false" customHeight="true" outlineLevel="0" collapsed="false">
      <c r="A27" s="101" t="s">
        <v>100</v>
      </c>
      <c r="B27" s="102" t="n">
        <v>43571</v>
      </c>
      <c r="C27" s="103" t="n">
        <v>71.87</v>
      </c>
      <c r="D27" s="132" t="n">
        <v>0.7473</v>
      </c>
      <c r="E27" s="105" t="n">
        <v>65.58</v>
      </c>
      <c r="F27" s="107" t="n">
        <v>85.81</v>
      </c>
      <c r="G27" s="107" t="n">
        <v>65.15</v>
      </c>
      <c r="H27" s="107" t="n">
        <v>0</v>
      </c>
      <c r="I27" s="107" t="n">
        <v>0</v>
      </c>
      <c r="J27" s="107" t="n">
        <v>24</v>
      </c>
      <c r="K27" s="107" t="n">
        <v>0</v>
      </c>
      <c r="L27" s="151" t="n">
        <v>24</v>
      </c>
      <c r="M27" s="151" t="n">
        <v>0</v>
      </c>
      <c r="N27" s="151" t="n">
        <v>0</v>
      </c>
      <c r="O27" s="151" t="n">
        <v>0</v>
      </c>
      <c r="P27" s="151" t="n">
        <v>0</v>
      </c>
      <c r="Q27" s="151" t="n">
        <v>0</v>
      </c>
      <c r="R27" s="152" t="n">
        <v>3671</v>
      </c>
      <c r="S27" s="110" t="n">
        <v>3506</v>
      </c>
      <c r="T27" s="110" t="n">
        <v>1504</v>
      </c>
      <c r="U27" s="111" t="n">
        <v>1504</v>
      </c>
      <c r="V27" s="111" t="n">
        <v>1565</v>
      </c>
      <c r="W27" s="107" t="n">
        <v>43</v>
      </c>
      <c r="X27" s="107" t="n">
        <v>0</v>
      </c>
      <c r="Y27" s="107" t="n">
        <v>44</v>
      </c>
      <c r="Z27" s="107" t="n">
        <v>0</v>
      </c>
      <c r="AA27" s="107" t="n">
        <v>61</v>
      </c>
      <c r="AB27" s="107" t="n">
        <v>0</v>
      </c>
      <c r="AC27" s="112" t="n">
        <f aca="false">(V27-U27)+AZ27</f>
        <v>61</v>
      </c>
      <c r="AD27" s="113" t="n">
        <f aca="false">U27-T27</f>
        <v>0</v>
      </c>
      <c r="AE27" s="107" t="n">
        <v>66</v>
      </c>
      <c r="AF27" s="114" t="n">
        <f aca="false">IF(AE27&gt;0, V27/(AE27*24),"no data")</f>
        <v>0.988005050505051</v>
      </c>
      <c r="AG27" s="115" t="n">
        <f aca="false">IF(R27&gt;0,R27/24,"no data")</f>
        <v>152.958333333333</v>
      </c>
      <c r="AH27" s="114" t="n">
        <f aca="false">IF(U27&gt;0,(U27/R27),"no data")</f>
        <v>0.409697630073549</v>
      </c>
      <c r="AI27" s="116" t="n">
        <f aca="false">(1440-((W27*X27)+(Y27*Z27)+(AA27*AB27))/(W27+Y27+AA27))/1440</f>
        <v>1</v>
      </c>
      <c r="AJ27" s="117" t="n">
        <f aca="false">IF(U27&gt;0,(1440-((X27*W27+AT27*AU27)+(Z27*Y27+AV27*AW27)+(AA27*AB27+AX27*AY27))/(W27+Y27+AA27))/1440,"no data")</f>
        <v>0.736486486486486</v>
      </c>
      <c r="AK27" s="118" t="n">
        <v>7.792</v>
      </c>
      <c r="AL27" s="119" t="n">
        <v>138.89</v>
      </c>
      <c r="AM27" s="105" t="n">
        <f aca="false">AK27*AL27</f>
        <v>1082.23088</v>
      </c>
      <c r="AN27" s="118" t="n">
        <v>12.2376267</v>
      </c>
      <c r="AO27" s="165" t="n">
        <v>990.761411279199</v>
      </c>
      <c r="AP27" s="121" t="n">
        <f aca="false">AN27*AO27</f>
        <v>12124.5683</v>
      </c>
      <c r="AQ27" s="122" t="n">
        <f aca="false">IF(U27&gt;0,((((AK27*AL27)+(AN27*AO27))/(U27*1000))*1000000),"no data")</f>
        <v>8781.11647606383</v>
      </c>
      <c r="AR27" s="123" t="n">
        <f aca="false">S27/24</f>
        <v>146.083333333333</v>
      </c>
      <c r="AS27" s="34"/>
      <c r="AT27" s="106" t="n">
        <v>0</v>
      </c>
      <c r="AU27" s="125" t="n">
        <v>0</v>
      </c>
      <c r="AV27" s="125" t="n">
        <v>0</v>
      </c>
      <c r="AW27" s="106" t="n">
        <v>0</v>
      </c>
      <c r="AX27" s="125" t="n">
        <v>39</v>
      </c>
      <c r="AY27" s="106" t="n">
        <v>1440</v>
      </c>
      <c r="AZ27" s="106" t="n">
        <v>0</v>
      </c>
      <c r="BB27" s="126" t="n">
        <v>0</v>
      </c>
      <c r="BC27" s="126" t="n">
        <v>1047</v>
      </c>
      <c r="BD27" s="126" t="n">
        <v>518</v>
      </c>
      <c r="BE27" s="126" t="n">
        <f aca="false">BC27-BB27</f>
        <v>1047</v>
      </c>
      <c r="BF27" s="126" t="n">
        <f aca="false">AQ27</f>
        <v>8781.11647606383</v>
      </c>
      <c r="BG27" s="128" t="n">
        <f aca="false">BD27/24</f>
        <v>21.5833333333333</v>
      </c>
      <c r="BH27" s="153" t="n">
        <v>0</v>
      </c>
      <c r="BI27" s="154" t="n">
        <v>0.223</v>
      </c>
      <c r="BJ27" s="155" t="n">
        <v>0</v>
      </c>
      <c r="BK27" s="156" t="n">
        <v>0</v>
      </c>
      <c r="BL27" s="156" t="n">
        <v>20.56</v>
      </c>
      <c r="BM27" s="156" t="n">
        <v>21.01</v>
      </c>
      <c r="BN27" s="156" t="n">
        <v>991.04</v>
      </c>
      <c r="BO27" s="156" t="n">
        <v>50.15</v>
      </c>
      <c r="BP27" s="157" t="n">
        <v>0.9349</v>
      </c>
      <c r="BQ27" s="156" t="n">
        <v>0</v>
      </c>
      <c r="BR27" s="156" t="n">
        <v>86.89</v>
      </c>
      <c r="BS27" s="84"/>
      <c r="BT27" s="156" t="n">
        <v>0</v>
      </c>
      <c r="BU27" s="156" t="n">
        <v>10960</v>
      </c>
      <c r="BV27" s="98" t="n">
        <f aca="false">BU27-BT27</f>
        <v>10960</v>
      </c>
      <c r="BW27" s="130" t="n">
        <f aca="false">BH27+BI27</f>
        <v>0.223</v>
      </c>
      <c r="BX27" s="128" t="n">
        <v>0</v>
      </c>
      <c r="BY27" s="128" t="n">
        <v>24</v>
      </c>
      <c r="CA27" s="128" t="n">
        <v>0</v>
      </c>
      <c r="CB27" s="128" t="n">
        <v>0.6</v>
      </c>
      <c r="CD27" s="128" t="n">
        <v>0</v>
      </c>
      <c r="CE27" s="128" t="n">
        <v>0</v>
      </c>
      <c r="CF27" s="128" t="n">
        <v>2.1</v>
      </c>
      <c r="CG27" s="128" t="n">
        <v>-0.9</v>
      </c>
    </row>
    <row r="28" customFormat="false" ht="14.3" hidden="false" customHeight="false" outlineLevel="0" collapsed="false">
      <c r="A28" s="101"/>
      <c r="B28" s="102" t="n">
        <v>43572</v>
      </c>
      <c r="C28" s="103" t="n">
        <v>69.06</v>
      </c>
      <c r="D28" s="132" t="n">
        <v>0.755</v>
      </c>
      <c r="E28" s="105" t="n">
        <v>64.11</v>
      </c>
      <c r="F28" s="107" t="n">
        <v>74.4</v>
      </c>
      <c r="G28" s="107" t="n">
        <v>64.2</v>
      </c>
      <c r="H28" s="107" t="n">
        <v>10</v>
      </c>
      <c r="I28" s="107" t="n">
        <v>48</v>
      </c>
      <c r="J28" s="107" t="n">
        <v>24</v>
      </c>
      <c r="K28" s="107" t="n">
        <v>0</v>
      </c>
      <c r="L28" s="151" t="n">
        <v>12</v>
      </c>
      <c r="M28" s="151" t="n">
        <v>20</v>
      </c>
      <c r="N28" s="151" t="n">
        <v>0</v>
      </c>
      <c r="O28" s="151" t="n">
        <v>0</v>
      </c>
      <c r="P28" s="151" t="n">
        <v>10</v>
      </c>
      <c r="Q28" s="151" t="n">
        <v>40</v>
      </c>
      <c r="R28" s="152" t="n">
        <v>3693</v>
      </c>
      <c r="S28" s="110" t="n">
        <v>3554</v>
      </c>
      <c r="T28" s="110" t="n">
        <v>2433</v>
      </c>
      <c r="U28" s="111" t="n">
        <v>2403</v>
      </c>
      <c r="V28" s="111" t="n">
        <v>2484</v>
      </c>
      <c r="W28" s="107" t="n">
        <v>44</v>
      </c>
      <c r="X28" s="107" t="n">
        <v>0</v>
      </c>
      <c r="Y28" s="107" t="n">
        <v>44</v>
      </c>
      <c r="Z28" s="107" t="n">
        <v>0</v>
      </c>
      <c r="AA28" s="107" t="n">
        <v>61</v>
      </c>
      <c r="AB28" s="107" t="n">
        <v>0</v>
      </c>
      <c r="AC28" s="112" t="n">
        <f aca="false">(V28-U28)+AZ28</f>
        <v>81</v>
      </c>
      <c r="AD28" s="113" t="n">
        <f aca="false">U28-T28</f>
        <v>-30</v>
      </c>
      <c r="AE28" s="107" t="n">
        <v>149</v>
      </c>
      <c r="AF28" s="114" t="n">
        <f aca="false">IF(AE28&gt;0, V28/(AE28*24),"no data")</f>
        <v>0.694630872483222</v>
      </c>
      <c r="AG28" s="115" t="n">
        <f aca="false">IF(R28&gt;0,R28/24,"no data")</f>
        <v>153.875</v>
      </c>
      <c r="AH28" s="114" t="n">
        <f aca="false">IF(U28&gt;0,(U28/R28),"no data")</f>
        <v>0.650690495532088</v>
      </c>
      <c r="AI28" s="116" t="n">
        <f aca="false">(1440-((W28*X28)+(Y28*Z28)+(AA28*AB28))/(W28+Y28+AA28))/1440</f>
        <v>1</v>
      </c>
      <c r="AJ28" s="117" t="n">
        <f aca="false">IF(U28&gt;0,(1440-((X28*W28+AT28*AU28)+(Z28*Y28+AV28*AW28)+(AA28*AB28+AX28*AY28))/(W28+Y28+AA28))/1440,"no data")</f>
        <v>0.852740492170022</v>
      </c>
      <c r="AK28" s="118" t="n">
        <v>7.726</v>
      </c>
      <c r="AL28" s="119" t="n">
        <v>136.47</v>
      </c>
      <c r="AM28" s="105" t="n">
        <f aca="false">AK28*AL28</f>
        <v>1054.36722</v>
      </c>
      <c r="AN28" s="118" t="n">
        <v>20.1663914</v>
      </c>
      <c r="AO28" s="165" t="n">
        <v>989.293746426046</v>
      </c>
      <c r="AP28" s="121" t="n">
        <f aca="false">AN28*AO28</f>
        <v>19950.4849</v>
      </c>
      <c r="AQ28" s="122" t="n">
        <f aca="false">IF(U28&gt;0,((((AK28*AL28)+(AN28*AO28))/(U28*1000))*1000000),"no data")</f>
        <v>8741.09534748231</v>
      </c>
      <c r="AR28" s="123" t="n">
        <f aca="false">S28/24</f>
        <v>148.083333333333</v>
      </c>
      <c r="AS28" s="34"/>
      <c r="AT28" s="106" t="n">
        <v>23</v>
      </c>
      <c r="AU28" s="125" t="n">
        <v>52</v>
      </c>
      <c r="AV28" s="106" t="n">
        <v>0</v>
      </c>
      <c r="AW28" s="106" t="n">
        <v>0</v>
      </c>
      <c r="AX28" s="125" t="n">
        <v>38</v>
      </c>
      <c r="AY28" s="106" t="n">
        <v>800</v>
      </c>
      <c r="AZ28" s="106" t="n">
        <v>0</v>
      </c>
      <c r="BB28" s="126" t="n">
        <v>494</v>
      </c>
      <c r="BC28" s="126" t="n">
        <v>1055</v>
      </c>
      <c r="BD28" s="126" t="n">
        <v>935</v>
      </c>
      <c r="BE28" s="126" t="n">
        <f aca="false">BC28-BB28</f>
        <v>561</v>
      </c>
      <c r="BF28" s="126" t="n">
        <f aca="false">AQ28</f>
        <v>8741.09534748231</v>
      </c>
      <c r="BG28" s="128" t="n">
        <f aca="false">BD28/24</f>
        <v>38.9583333333333</v>
      </c>
      <c r="BH28" s="153" t="n">
        <v>0.869</v>
      </c>
      <c r="BI28" s="154" t="n">
        <v>1.044</v>
      </c>
      <c r="BJ28" s="155" t="n">
        <v>0</v>
      </c>
      <c r="BK28" s="156" t="n">
        <v>25.15</v>
      </c>
      <c r="BL28" s="156" t="n">
        <v>20.94</v>
      </c>
      <c r="BM28" s="156" t="n">
        <v>21.21</v>
      </c>
      <c r="BN28" s="158" t="n">
        <v>995.42</v>
      </c>
      <c r="BO28" s="158" t="n">
        <v>50.07</v>
      </c>
      <c r="BP28" s="157" t="n">
        <v>0.9352</v>
      </c>
      <c r="BQ28" s="156" t="n">
        <v>87.66</v>
      </c>
      <c r="BR28" s="156" t="n">
        <v>86.86</v>
      </c>
      <c r="BS28" s="84"/>
      <c r="BT28" s="156" t="n">
        <v>11229</v>
      </c>
      <c r="BU28" s="156" t="n">
        <v>11055</v>
      </c>
      <c r="BV28" s="98" t="n">
        <f aca="false">BU28-BT28</f>
        <v>-174</v>
      </c>
      <c r="BW28" s="130" t="n">
        <f aca="false">BH28+BI28</f>
        <v>1.913</v>
      </c>
      <c r="BX28" s="128" t="n">
        <v>11.0833333333333</v>
      </c>
      <c r="BY28" s="128" t="n">
        <v>24</v>
      </c>
      <c r="CA28" s="128" t="n">
        <v>0</v>
      </c>
      <c r="CB28" s="128" t="n">
        <v>0</v>
      </c>
      <c r="CD28" s="128" t="n">
        <v>2.1</v>
      </c>
      <c r="CE28" s="128" t="n">
        <v>4.7</v>
      </c>
      <c r="CF28" s="128" t="n">
        <v>2.1</v>
      </c>
      <c r="CG28" s="128" t="n">
        <v>-1</v>
      </c>
    </row>
    <row r="29" customFormat="false" ht="14.3" hidden="false" customHeight="false" outlineLevel="0" collapsed="false">
      <c r="A29" s="101"/>
      <c r="B29" s="102" t="n">
        <v>43573</v>
      </c>
      <c r="C29" s="103" t="n">
        <v>73.9</v>
      </c>
      <c r="D29" s="132" t="n">
        <v>0.651</v>
      </c>
      <c r="E29" s="105" t="n">
        <v>63.3</v>
      </c>
      <c r="F29" s="107" t="n">
        <v>84</v>
      </c>
      <c r="G29" s="107" t="n">
        <v>63</v>
      </c>
      <c r="H29" s="107" t="n">
        <v>19</v>
      </c>
      <c r="I29" s="107" t="n">
        <v>6</v>
      </c>
      <c r="J29" s="107" t="n">
        <v>24</v>
      </c>
      <c r="K29" s="107" t="n">
        <v>0</v>
      </c>
      <c r="L29" s="151" t="n">
        <v>3</v>
      </c>
      <c r="M29" s="151" t="n">
        <v>58</v>
      </c>
      <c r="N29" s="151" t="n">
        <v>0</v>
      </c>
      <c r="O29" s="151" t="n">
        <v>0</v>
      </c>
      <c r="P29" s="151" t="n">
        <v>0</v>
      </c>
      <c r="Q29" s="151" t="n">
        <v>0</v>
      </c>
      <c r="R29" s="152" t="n">
        <v>3649</v>
      </c>
      <c r="S29" s="110" t="n">
        <v>3226</v>
      </c>
      <c r="T29" s="110" t="n">
        <v>2825</v>
      </c>
      <c r="U29" s="111" t="n">
        <v>2782</v>
      </c>
      <c r="V29" s="111" t="n">
        <v>2861</v>
      </c>
      <c r="W29" s="107" t="n">
        <v>44</v>
      </c>
      <c r="X29" s="107" t="n">
        <v>0</v>
      </c>
      <c r="Y29" s="107" t="n">
        <v>44</v>
      </c>
      <c r="Z29" s="107" t="n">
        <v>0</v>
      </c>
      <c r="AA29" s="107" t="n">
        <v>61</v>
      </c>
      <c r="AB29" s="107" t="n">
        <v>0</v>
      </c>
      <c r="AC29" s="112" t="n">
        <f aca="false">(V29-U29)+AZ29</f>
        <v>79</v>
      </c>
      <c r="AD29" s="113" t="n">
        <f aca="false">U29-T29</f>
        <v>-43</v>
      </c>
      <c r="AE29" s="107" t="n">
        <v>134</v>
      </c>
      <c r="AF29" s="114" t="n">
        <f aca="false">IF(AE29&gt;0, V29/(AE29*24),"no data")</f>
        <v>0.889614427860696</v>
      </c>
      <c r="AG29" s="115" t="n">
        <f aca="false">IF(R29&gt;0,R29/24,"no data")</f>
        <v>152.041666666667</v>
      </c>
      <c r="AH29" s="114" t="n">
        <f aca="false">IF(U29&gt;0,(U29/R29),"no data")</f>
        <v>0.762400657714442</v>
      </c>
      <c r="AI29" s="116" t="n">
        <f aca="false">(1440-((W29*X29)+(Y29*Z29)+(AA29*AB29))/(W29+Y29+AA29))/1440</f>
        <v>1</v>
      </c>
      <c r="AJ29" s="117" t="n">
        <f aca="false">IF(U29&gt;0,(1440-((X29*W29+AT29*AU29)+(Z29*Y29+AV29*AW29)+(AA29*AB29+AX29*AY29))/(W29+Y29+AA29))/1440,"no data")</f>
        <v>0.853840417598807</v>
      </c>
      <c r="AK29" s="118" t="n">
        <v>7.848</v>
      </c>
      <c r="AL29" s="119" t="n">
        <v>133.85</v>
      </c>
      <c r="AM29" s="105" t="n">
        <f aca="false">AK29*AL29</f>
        <v>1050.4548</v>
      </c>
      <c r="AN29" s="118" t="n">
        <v>23.1884147</v>
      </c>
      <c r="AO29" s="165" t="n">
        <v>984.37467137415</v>
      </c>
      <c r="AP29" s="121" t="n">
        <f aca="false">AN29*AO29</f>
        <v>22826.0881</v>
      </c>
      <c r="AQ29" s="122" t="n">
        <f aca="false">IF(U29&gt;0,((((AK29*AL29)+(AN29*AO29))/(U29*1000))*1000000),"no data")</f>
        <v>8582.51002875629</v>
      </c>
      <c r="AR29" s="123" t="n">
        <f aca="false">S29/24</f>
        <v>134.416666666667</v>
      </c>
      <c r="AS29" s="34"/>
      <c r="AT29" s="106" t="n">
        <v>20</v>
      </c>
      <c r="AU29" s="125" t="n">
        <v>56</v>
      </c>
      <c r="AV29" s="125" t="n">
        <v>0</v>
      </c>
      <c r="AW29" s="106" t="n">
        <v>0</v>
      </c>
      <c r="AX29" s="125" t="n">
        <v>21</v>
      </c>
      <c r="AY29" s="106" t="n">
        <v>1440</v>
      </c>
      <c r="AZ29" s="106" t="n">
        <v>0</v>
      </c>
      <c r="BB29" s="126" t="n">
        <v>854</v>
      </c>
      <c r="BC29" s="126" t="n">
        <v>1055</v>
      </c>
      <c r="BD29" s="126" t="n">
        <v>952</v>
      </c>
      <c r="BE29" s="126" t="n">
        <f aca="false">BC29-BB29</f>
        <v>201</v>
      </c>
      <c r="BF29" s="126" t="n">
        <f aca="false">AQ29</f>
        <v>8582.51002875629</v>
      </c>
      <c r="BG29" s="128" t="n">
        <f aca="false">BD29/24</f>
        <v>39.6666666666667</v>
      </c>
      <c r="BH29" s="153" t="n">
        <v>0</v>
      </c>
      <c r="BI29" s="154" t="n">
        <v>0.067</v>
      </c>
      <c r="BJ29" s="155" t="n">
        <v>0</v>
      </c>
      <c r="BK29" s="156" t="n">
        <v>25.5</v>
      </c>
      <c r="BL29" s="156" t="n">
        <v>21.35</v>
      </c>
      <c r="BM29" s="156" t="n">
        <v>21.1</v>
      </c>
      <c r="BN29" s="158" t="n">
        <v>997.7</v>
      </c>
      <c r="BO29" s="155" t="n">
        <v>50.1</v>
      </c>
      <c r="BP29" s="157" t="n">
        <v>0.936</v>
      </c>
      <c r="BQ29" s="156" t="n">
        <v>87.64</v>
      </c>
      <c r="BR29" s="156" t="n">
        <v>86.8</v>
      </c>
      <c r="BS29" s="84"/>
      <c r="BT29" s="156" t="n">
        <v>11843</v>
      </c>
      <c r="BU29" s="156" t="n">
        <v>11494</v>
      </c>
      <c r="BV29" s="98" t="n">
        <f aca="false">BU29-BT29</f>
        <v>-349</v>
      </c>
      <c r="BW29" s="130" t="n">
        <f aca="false">BH29+BI29</f>
        <v>0.067</v>
      </c>
      <c r="BX29" s="128" t="n">
        <v>0</v>
      </c>
      <c r="BY29" s="128" t="n">
        <v>8.45</v>
      </c>
      <c r="CA29" s="128" t="n">
        <v>0</v>
      </c>
      <c r="CB29" s="128" t="n">
        <v>5.97</v>
      </c>
      <c r="CD29" s="128" t="n">
        <v>2.1</v>
      </c>
      <c r="CE29" s="128" t="n">
        <v>4.8</v>
      </c>
      <c r="CF29" s="128" t="n">
        <v>2.1</v>
      </c>
      <c r="CG29" s="128" t="n">
        <v>-1</v>
      </c>
    </row>
    <row r="30" customFormat="false" ht="14.3" hidden="false" customHeight="false" outlineLevel="0" collapsed="false">
      <c r="A30" s="101"/>
      <c r="B30" s="102" t="n">
        <v>43574</v>
      </c>
      <c r="C30" s="103" t="n">
        <v>80</v>
      </c>
      <c r="D30" s="132" t="n">
        <v>0.54</v>
      </c>
      <c r="E30" s="105" t="n">
        <v>64</v>
      </c>
      <c r="F30" s="107" t="n">
        <v>92</v>
      </c>
      <c r="G30" s="107" t="n">
        <v>66</v>
      </c>
      <c r="H30" s="107" t="n">
        <v>8</v>
      </c>
      <c r="I30" s="107" t="n">
        <v>9</v>
      </c>
      <c r="J30" s="107" t="n">
        <v>13</v>
      </c>
      <c r="K30" s="107" t="n">
        <v>15</v>
      </c>
      <c r="L30" s="151" t="n">
        <v>15</v>
      </c>
      <c r="M30" s="151" t="n">
        <v>13</v>
      </c>
      <c r="N30" s="151" t="n">
        <v>10</v>
      </c>
      <c r="O30" s="151" t="n">
        <v>28</v>
      </c>
      <c r="P30" s="151" t="n">
        <v>0</v>
      </c>
      <c r="Q30" s="151" t="n">
        <v>0</v>
      </c>
      <c r="R30" s="152" t="n">
        <v>3597</v>
      </c>
      <c r="S30" s="110" t="n">
        <v>3151</v>
      </c>
      <c r="T30" s="110" t="n">
        <v>1402</v>
      </c>
      <c r="U30" s="111" t="n">
        <v>1377</v>
      </c>
      <c r="V30" s="111" t="n">
        <v>1418</v>
      </c>
      <c r="W30" s="107" t="n">
        <v>43</v>
      </c>
      <c r="X30" s="107" t="n">
        <v>0</v>
      </c>
      <c r="Y30" s="107" t="n">
        <v>44</v>
      </c>
      <c r="Z30" s="107" t="n">
        <v>0</v>
      </c>
      <c r="AA30" s="107" t="n">
        <v>61</v>
      </c>
      <c r="AB30" s="107" t="n">
        <v>0</v>
      </c>
      <c r="AC30" s="112" t="n">
        <f aca="false">(V30-U30)+AZ30</f>
        <v>50</v>
      </c>
      <c r="AD30" s="113" t="n">
        <f aca="false">U30-T30</f>
        <v>-25</v>
      </c>
      <c r="AE30" s="107" t="n">
        <v>132</v>
      </c>
      <c r="AF30" s="114" t="n">
        <f aca="false">IF(AE30&gt;0, V30/(AE30*24),"no data")</f>
        <v>0.44760101010101</v>
      </c>
      <c r="AG30" s="115" t="n">
        <f aca="false">IF(R30&gt;0,R30/24,"no data")</f>
        <v>149.875</v>
      </c>
      <c r="AH30" s="114" t="n">
        <f aca="false">IF(U30&gt;0,(U30/R30),"no data")</f>
        <v>0.382819015846539</v>
      </c>
      <c r="AI30" s="116" t="n">
        <f aca="false">(1440-((W30*X30)+(Y30*Z30)+(AA30*AB30))/(W30+Y30+AA30))/1440</f>
        <v>1</v>
      </c>
      <c r="AJ30" s="117" t="n">
        <f aca="false">IF(U30&gt;0,(1440-((X30*W30+AT30*AU30)+(Z30*Y30+AV30*AW30)+(AA30*AB30+AX30*AY30))/(W30+Y30+AA30))/1440,"no data")</f>
        <v>0.921509009009009</v>
      </c>
      <c r="AK30" s="118" t="n">
        <v>4.321</v>
      </c>
      <c r="AL30" s="119" t="n">
        <v>131.09</v>
      </c>
      <c r="AM30" s="105" t="n">
        <f aca="false">AK30*AL30</f>
        <v>566.43989</v>
      </c>
      <c r="AN30" s="118" t="n">
        <v>11.3732727</v>
      </c>
      <c r="AO30" s="165" t="n">
        <v>982.998455668789</v>
      </c>
      <c r="AP30" s="121" t="n">
        <f aca="false">AN30*AO30</f>
        <v>11179.9095</v>
      </c>
      <c r="AQ30" s="122" t="n">
        <f aca="false">IF(U30&gt;0,((((AK30*AL30)+(AN30*AO30))/(U30*1000))*1000000),"no data")</f>
        <v>8530.39171387074</v>
      </c>
      <c r="AR30" s="123" t="n">
        <f aca="false">S30/24</f>
        <v>131.291666666667</v>
      </c>
      <c r="AS30" s="34"/>
      <c r="AT30" s="106" t="n">
        <v>19</v>
      </c>
      <c r="AU30" s="125" t="n">
        <v>38</v>
      </c>
      <c r="AV30" s="125" t="n">
        <v>18</v>
      </c>
      <c r="AW30" s="106" t="n">
        <v>17</v>
      </c>
      <c r="AX30" s="125" t="n">
        <v>25</v>
      </c>
      <c r="AY30" s="106" t="n">
        <v>628</v>
      </c>
      <c r="AZ30" s="106" t="n">
        <v>9</v>
      </c>
      <c r="BB30" s="126" t="n">
        <v>368</v>
      </c>
      <c r="BC30" s="126" t="n">
        <v>586</v>
      </c>
      <c r="BD30" s="126" t="n">
        <v>464</v>
      </c>
      <c r="BE30" s="126" t="n">
        <f aca="false">BC30-BB30</f>
        <v>218</v>
      </c>
      <c r="BF30" s="126" t="n">
        <f aca="false">AQ30</f>
        <v>8530.39171387074</v>
      </c>
      <c r="BG30" s="128" t="n">
        <f aca="false">BD30/24</f>
        <v>19.3333333333333</v>
      </c>
      <c r="BH30" s="153" t="n">
        <v>0</v>
      </c>
      <c r="BI30" s="154" t="n">
        <v>0</v>
      </c>
      <c r="BJ30" s="155" t="n">
        <v>0</v>
      </c>
      <c r="BK30" s="156" t="n">
        <v>9</v>
      </c>
      <c r="BL30" s="158" t="n">
        <v>11.76</v>
      </c>
      <c r="BM30" s="156" t="n">
        <v>11.8</v>
      </c>
      <c r="BN30" s="156" t="n">
        <v>993.9</v>
      </c>
      <c r="BO30" s="155" t="n">
        <v>50.04</v>
      </c>
      <c r="BP30" s="157" t="n">
        <v>0.9369</v>
      </c>
      <c r="BQ30" s="156" t="n">
        <v>87.37</v>
      </c>
      <c r="BR30" s="155" t="n">
        <v>86.78</v>
      </c>
      <c r="BS30" s="84"/>
      <c r="BT30" s="156" t="n">
        <v>11303</v>
      </c>
      <c r="BU30" s="126" t="n">
        <v>11134</v>
      </c>
      <c r="BV30" s="98"/>
      <c r="BW30" s="130" t="n">
        <f aca="false">BH30+BI30</f>
        <v>0</v>
      </c>
      <c r="BX30" s="128" t="n">
        <v>0</v>
      </c>
      <c r="BY30" s="128" t="n">
        <v>0</v>
      </c>
      <c r="CA30" s="128" t="n">
        <v>0</v>
      </c>
      <c r="CB30" s="128" t="n">
        <v>0</v>
      </c>
      <c r="CD30" s="128" t="n">
        <v>2.1</v>
      </c>
      <c r="CE30" s="128" t="n">
        <v>4.8</v>
      </c>
      <c r="CF30" s="128" t="n">
        <v>2.2</v>
      </c>
      <c r="CG30" s="128" t="n">
        <v>-0.9</v>
      </c>
    </row>
    <row r="31" customFormat="false" ht="14.3" hidden="false" customHeight="false" outlineLevel="0" collapsed="false">
      <c r="A31" s="101"/>
      <c r="B31" s="102" t="n">
        <v>43575</v>
      </c>
      <c r="C31" s="103" t="n">
        <v>84</v>
      </c>
      <c r="D31" s="132" t="n">
        <v>0.49</v>
      </c>
      <c r="E31" s="105" t="n">
        <v>64</v>
      </c>
      <c r="F31" s="107" t="n">
        <v>97</v>
      </c>
      <c r="G31" s="107" t="n">
        <v>72</v>
      </c>
      <c r="H31" s="107" t="n">
        <v>4</v>
      </c>
      <c r="I31" s="107" t="n">
        <v>12</v>
      </c>
      <c r="J31" s="107" t="n">
        <v>4</v>
      </c>
      <c r="K31" s="107" t="n">
        <v>44</v>
      </c>
      <c r="L31" s="151" t="n">
        <v>19</v>
      </c>
      <c r="M31" s="151" t="n">
        <v>2</v>
      </c>
      <c r="N31" s="151" t="n">
        <v>15</v>
      </c>
      <c r="O31" s="151" t="n">
        <v>46</v>
      </c>
      <c r="P31" s="151" t="n">
        <v>0</v>
      </c>
      <c r="Q31" s="151" t="n">
        <v>0</v>
      </c>
      <c r="R31" s="152" t="n">
        <v>3553</v>
      </c>
      <c r="S31" s="110" t="n">
        <v>3271</v>
      </c>
      <c r="T31" s="110" t="n">
        <v>674</v>
      </c>
      <c r="U31" s="111" t="n">
        <v>661</v>
      </c>
      <c r="V31" s="111" t="n">
        <v>686</v>
      </c>
      <c r="W31" s="107" t="n">
        <v>42</v>
      </c>
      <c r="X31" s="107" t="n">
        <v>0</v>
      </c>
      <c r="Y31" s="107" t="n">
        <v>43</v>
      </c>
      <c r="Z31" s="107" t="n">
        <v>0</v>
      </c>
      <c r="AA31" s="107" t="n">
        <v>61</v>
      </c>
      <c r="AB31" s="107" t="n">
        <v>0</v>
      </c>
      <c r="AC31" s="112" t="n">
        <f aca="false">(V31-U31)+AZ31</f>
        <v>35</v>
      </c>
      <c r="AD31" s="113" t="n">
        <f aca="false">U31-T31</f>
        <v>-13</v>
      </c>
      <c r="AE31" s="107" t="n">
        <v>127</v>
      </c>
      <c r="AF31" s="114" t="n">
        <f aca="false">IF(AE31&gt;0, V31/(AE31*24),"no data")</f>
        <v>0.2250656167979</v>
      </c>
      <c r="AG31" s="115" t="n">
        <f aca="false">IF(R31&gt;0,R31/24,"no data")</f>
        <v>148.041666666667</v>
      </c>
      <c r="AH31" s="114" t="n">
        <f aca="false">IF(U31&gt;0,(U31/R31),"no data")</f>
        <v>0.186039966225725</v>
      </c>
      <c r="AI31" s="116" t="n">
        <f aca="false">(1440-((W31*X31)+(Y31*Z31)+(AA31*AB31))/(W31+Y31+AA31))/1440</f>
        <v>1</v>
      </c>
      <c r="AJ31" s="117" t="n">
        <f aca="false">IF(U31&gt;0,(1440-((X31*W31+AT31*AU31)+(Z31*Y31+AV31*AW31)+(AA31*AB31+AX31*AY31))/(W31+Y31+AA31))/1440,"no data")</f>
        <v>0.947840563165906</v>
      </c>
      <c r="AK31" s="118" t="n">
        <v>2.682</v>
      </c>
      <c r="AL31" s="119" t="n">
        <v>152.45</v>
      </c>
      <c r="AM31" s="105" t="n">
        <f aca="false">AK31*AL31</f>
        <v>408.8709</v>
      </c>
      <c r="AN31" s="118" t="n">
        <v>5.944467887</v>
      </c>
      <c r="AO31" s="165" t="n">
        <v>996.695163070363</v>
      </c>
      <c r="AP31" s="121" t="n">
        <f aca="false">AN31*AO31</f>
        <v>5924.82239</v>
      </c>
      <c r="AQ31" s="122" t="n">
        <f aca="false">IF(U31&gt;0,((((AK31*AL31)+(AN31*AO31))/(U31*1000))*1000000),"no data")</f>
        <v>9581.98682299546</v>
      </c>
      <c r="AR31" s="123" t="n">
        <f aca="false">S31/24</f>
        <v>136.291666666667</v>
      </c>
      <c r="AS31" s="34"/>
      <c r="AT31" s="106" t="n">
        <v>21</v>
      </c>
      <c r="AU31" s="125" t="n">
        <v>46</v>
      </c>
      <c r="AV31" s="125" t="n">
        <v>18</v>
      </c>
      <c r="AW31" s="106" t="n">
        <v>210</v>
      </c>
      <c r="AX31" s="125" t="n">
        <v>20</v>
      </c>
      <c r="AY31" s="105" t="n">
        <v>311</v>
      </c>
      <c r="AZ31" s="106" t="n">
        <v>10</v>
      </c>
      <c r="BB31" s="126" t="n">
        <v>193</v>
      </c>
      <c r="BC31" s="126" t="n">
        <v>298</v>
      </c>
      <c r="BD31" s="126" t="n">
        <v>195</v>
      </c>
      <c r="BE31" s="126" t="n">
        <f aca="false">BC31-BB31</f>
        <v>105</v>
      </c>
      <c r="BF31" s="126" t="n">
        <f aca="false">AQ31</f>
        <v>9581.98682299546</v>
      </c>
      <c r="BG31" s="128" t="n">
        <f aca="false">BD31/24</f>
        <v>8.125</v>
      </c>
      <c r="BH31" s="153" t="n">
        <v>0</v>
      </c>
      <c r="BI31" s="154" t="n">
        <v>0</v>
      </c>
      <c r="BJ31" s="155" t="n">
        <v>0</v>
      </c>
      <c r="BK31" s="156" t="n">
        <v>4.8</v>
      </c>
      <c r="BL31" s="158" t="n">
        <v>6.2</v>
      </c>
      <c r="BM31" s="156" t="n">
        <v>6.63</v>
      </c>
      <c r="BN31" s="156" t="n">
        <v>990.3</v>
      </c>
      <c r="BO31" s="155" t="n">
        <v>50.04</v>
      </c>
      <c r="BP31" s="157" t="n">
        <v>0.9314</v>
      </c>
      <c r="BQ31" s="156" t="n">
        <v>87.3</v>
      </c>
      <c r="BR31" s="155" t="n">
        <v>86.97</v>
      </c>
      <c r="BS31" s="84"/>
      <c r="BT31" s="156" t="n">
        <v>11194</v>
      </c>
      <c r="BU31" s="126" t="n">
        <v>10890</v>
      </c>
      <c r="BV31" s="98"/>
      <c r="BW31" s="130" t="n">
        <f aca="false">BH31+BI31</f>
        <v>0</v>
      </c>
      <c r="BX31" s="128" t="n">
        <v>0</v>
      </c>
      <c r="BY31" s="128" t="n">
        <v>0</v>
      </c>
      <c r="CA31" s="128" t="n">
        <v>0</v>
      </c>
      <c r="CB31" s="128" t="n">
        <v>7.2</v>
      </c>
      <c r="CD31" s="128" t="n">
        <v>2</v>
      </c>
      <c r="CE31" s="128" t="n">
        <v>4.8</v>
      </c>
      <c r="CF31" s="128" t="n">
        <v>2.1</v>
      </c>
      <c r="CG31" s="128" t="n">
        <v>-0.8</v>
      </c>
    </row>
    <row r="32" customFormat="false" ht="14.3" hidden="false" customHeight="false" outlineLevel="0" collapsed="false">
      <c r="A32" s="101"/>
      <c r="B32" s="102" t="n">
        <v>43576</v>
      </c>
      <c r="C32" s="103" t="n">
        <v>87.1</v>
      </c>
      <c r="D32" s="132" t="n">
        <v>0.48</v>
      </c>
      <c r="E32" s="105" t="n">
        <v>66</v>
      </c>
      <c r="F32" s="107" t="n">
        <v>99</v>
      </c>
      <c r="G32" s="107" t="n">
        <v>75</v>
      </c>
      <c r="H32" s="107" t="n">
        <v>0</v>
      </c>
      <c r="I32" s="107" t="n">
        <v>0</v>
      </c>
      <c r="J32" s="107" t="n">
        <v>0</v>
      </c>
      <c r="K32" s="107" t="n">
        <v>0</v>
      </c>
      <c r="L32" s="151" t="n">
        <v>24</v>
      </c>
      <c r="M32" s="151" t="n">
        <v>0</v>
      </c>
      <c r="N32" s="151" t="n">
        <v>24</v>
      </c>
      <c r="O32" s="151" t="n">
        <v>0</v>
      </c>
      <c r="P32" s="151" t="n">
        <v>0</v>
      </c>
      <c r="Q32" s="151" t="n">
        <v>0</v>
      </c>
      <c r="R32" s="152" t="n">
        <v>3525</v>
      </c>
      <c r="S32" s="110" t="n">
        <v>3524</v>
      </c>
      <c r="T32" s="110" t="n">
        <v>0</v>
      </c>
      <c r="U32" s="167" t="n">
        <v>0</v>
      </c>
      <c r="V32" s="111" t="n">
        <v>0</v>
      </c>
      <c r="W32" s="107" t="n">
        <v>42</v>
      </c>
      <c r="X32" s="107" t="n">
        <v>0</v>
      </c>
      <c r="Y32" s="107" t="n">
        <v>43</v>
      </c>
      <c r="Z32" s="107" t="n">
        <v>0</v>
      </c>
      <c r="AA32" s="107" t="n">
        <v>60</v>
      </c>
      <c r="AB32" s="107" t="n">
        <v>0</v>
      </c>
      <c r="AC32" s="112" t="n">
        <f aca="false">(V32-U32)+AZ32</f>
        <v>14</v>
      </c>
      <c r="AD32" s="113" t="n">
        <f aca="false">U32-T32</f>
        <v>0</v>
      </c>
      <c r="AE32" s="107" t="n">
        <v>0</v>
      </c>
      <c r="AF32" s="114" t="str">
        <f aca="false">IF(AE32&gt;0, V32/(AE32*24),"no data")</f>
        <v>no data</v>
      </c>
      <c r="AG32" s="115" t="n">
        <f aca="false">IF(R32&gt;0,R32/24,"no data")</f>
        <v>146.875</v>
      </c>
      <c r="AH32" s="114" t="str">
        <f aca="false">IF(U32&gt;0,(U32/R32),"no data")</f>
        <v>no data</v>
      </c>
      <c r="AI32" s="116" t="n">
        <f aca="false">(1440-((W32*X32)+(Y32*Z32)+(AA32*AB32))/(W32+Y32+AA32))/1440</f>
        <v>1</v>
      </c>
      <c r="AJ32" s="117" t="str">
        <f aca="false">IF(U32&gt;0,(1440-((X32*W32+AT32*AU32)+(Z32*Y32+AV32*AW32)+(AA32*AB32+AX32*AY32))/(W32+Y32+AA32))/1440,"no data")</f>
        <v>no data</v>
      </c>
      <c r="AK32" s="118" t="n">
        <v>0</v>
      </c>
      <c r="AL32" s="119" t="n">
        <v>0</v>
      </c>
      <c r="AM32" s="105" t="n">
        <f aca="false">AK32*AL32</f>
        <v>0</v>
      </c>
      <c r="AN32" s="118" t="n">
        <v>0</v>
      </c>
      <c r="AO32" s="120" t="n">
        <v>0</v>
      </c>
      <c r="AP32" s="121" t="n">
        <f aca="false">AN32*AO32</f>
        <v>0</v>
      </c>
      <c r="AQ32" s="122" t="str">
        <f aca="false">IF(U32&gt;0,((((AK32*AL32)+(AN32*AO32))/(U32*1000))*1000000),"no data")</f>
        <v>no data</v>
      </c>
      <c r="AR32" s="123" t="n">
        <f aca="false">S32/24</f>
        <v>146.833333333333</v>
      </c>
      <c r="AS32" s="34"/>
      <c r="AT32" s="106" t="n">
        <v>0</v>
      </c>
      <c r="AU32" s="125" t="n">
        <v>0</v>
      </c>
      <c r="AV32" s="125" t="n">
        <v>0</v>
      </c>
      <c r="AW32" s="106" t="n">
        <v>0</v>
      </c>
      <c r="AX32" s="125" t="n">
        <v>0</v>
      </c>
      <c r="AY32" s="106" t="n">
        <v>0</v>
      </c>
      <c r="AZ32" s="106" t="n">
        <v>14</v>
      </c>
      <c r="BB32" s="126" t="n">
        <v>0</v>
      </c>
      <c r="BC32" s="126" t="n">
        <v>0</v>
      </c>
      <c r="BD32" s="126" t="n">
        <v>0</v>
      </c>
      <c r="BE32" s="126" t="n">
        <f aca="false">BC32-BB32</f>
        <v>0</v>
      </c>
      <c r="BF32" s="126" t="str">
        <f aca="false">AQ32</f>
        <v>no data</v>
      </c>
      <c r="BG32" s="128" t="n">
        <f aca="false">BD32/24</f>
        <v>0</v>
      </c>
      <c r="BH32" s="153" t="n">
        <v>0</v>
      </c>
      <c r="BI32" s="154" t="n">
        <v>0</v>
      </c>
      <c r="BJ32" s="155" t="n">
        <v>0</v>
      </c>
      <c r="BK32" s="156" t="n">
        <v>0</v>
      </c>
      <c r="BL32" s="158" t="n">
        <v>0</v>
      </c>
      <c r="BM32" s="156" t="n">
        <v>0</v>
      </c>
      <c r="BN32" s="156" t="n">
        <v>989.4</v>
      </c>
      <c r="BO32" s="155" t="n">
        <v>50.07</v>
      </c>
      <c r="BP32" s="157" t="n">
        <v>0</v>
      </c>
      <c r="BQ32" s="156" t="n">
        <v>0</v>
      </c>
      <c r="BR32" s="155" t="n">
        <v>0</v>
      </c>
      <c r="BS32" s="84"/>
      <c r="BT32" s="156" t="n">
        <v>0</v>
      </c>
      <c r="BU32" s="126" t="n">
        <v>0</v>
      </c>
      <c r="BV32" s="98"/>
      <c r="BW32" s="130" t="n">
        <f aca="false">BH32+BI32</f>
        <v>0</v>
      </c>
      <c r="BX32" s="128" t="n">
        <v>0</v>
      </c>
      <c r="BY32" s="128" t="n">
        <v>0</v>
      </c>
      <c r="CA32" s="128" t="n">
        <v>0</v>
      </c>
      <c r="CB32" s="128" t="n">
        <v>0</v>
      </c>
      <c r="CD32" s="128" t="n">
        <v>0</v>
      </c>
      <c r="CE32" s="128" t="n">
        <v>0</v>
      </c>
      <c r="CF32" s="128" t="n">
        <v>0</v>
      </c>
      <c r="CG32" s="128" t="n">
        <v>0</v>
      </c>
    </row>
    <row r="33" customFormat="false" ht="14.3" hidden="false" customHeight="false" outlineLevel="0" collapsed="false">
      <c r="A33" s="101"/>
      <c r="B33" s="102" t="n">
        <v>43577</v>
      </c>
      <c r="C33" s="103" t="n">
        <v>91.4</v>
      </c>
      <c r="D33" s="132" t="n">
        <v>0.436</v>
      </c>
      <c r="E33" s="105" t="n">
        <v>67</v>
      </c>
      <c r="F33" s="106" t="n">
        <v>106</v>
      </c>
      <c r="G33" s="106" t="n">
        <v>77</v>
      </c>
      <c r="H33" s="107" t="n">
        <v>12</v>
      </c>
      <c r="I33" s="107" t="n">
        <v>2</v>
      </c>
      <c r="J33" s="107" t="n">
        <v>13</v>
      </c>
      <c r="K33" s="107" t="n">
        <v>25</v>
      </c>
      <c r="L33" s="136" t="n">
        <v>11</v>
      </c>
      <c r="M33" s="136" t="n">
        <v>25</v>
      </c>
      <c r="N33" s="136" t="n">
        <v>9</v>
      </c>
      <c r="O33" s="136" t="n">
        <v>14</v>
      </c>
      <c r="P33" s="136" t="n">
        <v>0</v>
      </c>
      <c r="Q33" s="136" t="n">
        <v>0</v>
      </c>
      <c r="R33" s="136" t="n">
        <v>3480</v>
      </c>
      <c r="S33" s="110" t="n">
        <v>3244</v>
      </c>
      <c r="T33" s="110" t="n">
        <v>1615</v>
      </c>
      <c r="U33" s="111" t="n">
        <v>1584</v>
      </c>
      <c r="V33" s="111" t="n">
        <v>1637</v>
      </c>
      <c r="W33" s="107" t="n">
        <v>42</v>
      </c>
      <c r="X33" s="107" t="n">
        <v>0</v>
      </c>
      <c r="Y33" s="107" t="n">
        <v>43</v>
      </c>
      <c r="Z33" s="106" t="n">
        <v>0</v>
      </c>
      <c r="AA33" s="107" t="n">
        <v>60</v>
      </c>
      <c r="AB33" s="106" t="n">
        <v>0</v>
      </c>
      <c r="AC33" s="112" t="n">
        <f aca="false">(V33-U33)+AZ33</f>
        <v>58</v>
      </c>
      <c r="AD33" s="113" t="n">
        <f aca="false">U33-T33</f>
        <v>-31</v>
      </c>
      <c r="AE33" s="106" t="n">
        <v>129</v>
      </c>
      <c r="AF33" s="114" t="n">
        <f aca="false">IF(AE33&gt;0, V33/(AE33*24),"no data")</f>
        <v>0.52874677002584</v>
      </c>
      <c r="AG33" s="115" t="n">
        <f aca="false">IF(R33&gt;0,R33/24,"no data")</f>
        <v>145</v>
      </c>
      <c r="AH33" s="114" t="n">
        <f aca="false">IF(U33&gt;0,(U33/R33),"no data")</f>
        <v>0.455172413793104</v>
      </c>
      <c r="AI33" s="116" t="n">
        <f aca="false">(1440-((W33*X33)+(Y33*Z33)+(AA33*AB33))/(W33+Y33+AA33))/1440</f>
        <v>1</v>
      </c>
      <c r="AJ33" s="117" t="n">
        <f aca="false">IF(U33&gt;0,(1440-((X33*W33+AT33*AU33)+(Z33*Y33+AV33*AW33)+(AA33*AB33+AX33*AY33))/(W33+Y33+AA33))/1440,"no data")</f>
        <v>0.922729885057471</v>
      </c>
      <c r="AK33" s="118" t="n">
        <v>4.616</v>
      </c>
      <c r="AL33" s="119" t="n">
        <v>144</v>
      </c>
      <c r="AM33" s="105" t="n">
        <f aca="false">AK33*AL33</f>
        <v>664.704</v>
      </c>
      <c r="AN33" s="118" t="n">
        <v>13.1482112</v>
      </c>
      <c r="AO33" s="165" t="n">
        <v>1006.51209496848</v>
      </c>
      <c r="AP33" s="121" t="n">
        <f aca="false">AN33*AO33</f>
        <v>13233.8336</v>
      </c>
      <c r="AQ33" s="122" t="n">
        <f aca="false">IF(U33&gt;0,((((AK33*AL33)+(AN33*AO33))/(U33*1000))*1000000),"no data")</f>
        <v>8774.32929292929</v>
      </c>
      <c r="AR33" s="123" t="n">
        <f aca="false">S33/24</f>
        <v>135.166666666667</v>
      </c>
      <c r="AS33" s="34"/>
      <c r="AT33" s="106" t="n">
        <v>25</v>
      </c>
      <c r="AU33" s="125" t="n">
        <v>33</v>
      </c>
      <c r="AV33" s="125" t="n">
        <v>17</v>
      </c>
      <c r="AW33" s="106" t="n">
        <v>81</v>
      </c>
      <c r="AX33" s="125" t="n">
        <v>18</v>
      </c>
      <c r="AY33" s="106" t="n">
        <v>774</v>
      </c>
      <c r="AZ33" s="106" t="n">
        <v>5</v>
      </c>
      <c r="BB33" s="126" t="n">
        <v>510</v>
      </c>
      <c r="BC33" s="126" t="n">
        <v>605</v>
      </c>
      <c r="BD33" s="126" t="n">
        <v>522</v>
      </c>
      <c r="BE33" s="126" t="n">
        <f aca="false">BC33-BB33</f>
        <v>95</v>
      </c>
      <c r="BF33" s="126" t="n">
        <f aca="false">AQ33</f>
        <v>8774.32929292929</v>
      </c>
      <c r="BG33" s="128" t="n">
        <f aca="false">BD33/24</f>
        <v>21.75</v>
      </c>
      <c r="BH33" s="153" t="n">
        <v>0</v>
      </c>
      <c r="BI33" s="154" t="n">
        <v>0</v>
      </c>
      <c r="BJ33" s="155" t="n">
        <v>0</v>
      </c>
      <c r="BK33" s="156" t="n">
        <v>12.34</v>
      </c>
      <c r="BL33" s="156" t="n">
        <v>12.03</v>
      </c>
      <c r="BM33" s="156" t="n">
        <v>12.1</v>
      </c>
      <c r="BN33" s="126" t="n">
        <v>988.96</v>
      </c>
      <c r="BO33" s="156" t="n">
        <v>50.12</v>
      </c>
      <c r="BP33" s="157" t="n">
        <v>0.9339</v>
      </c>
      <c r="BQ33" s="156" t="n">
        <v>87.21</v>
      </c>
      <c r="BR33" s="155" t="n">
        <v>87.01</v>
      </c>
      <c r="BS33" s="84"/>
      <c r="BT33" s="126" t="n">
        <v>11187</v>
      </c>
      <c r="BU33" s="126" t="n">
        <v>10954</v>
      </c>
      <c r="BV33" s="98"/>
      <c r="BW33" s="130" t="n">
        <f aca="false">BH33+BI33</f>
        <v>0</v>
      </c>
      <c r="BX33" s="128" t="n">
        <v>0</v>
      </c>
      <c r="BY33" s="128" t="n">
        <v>0</v>
      </c>
      <c r="CA33" s="128" t="n">
        <v>0</v>
      </c>
      <c r="CB33" s="128" t="n">
        <v>0</v>
      </c>
      <c r="CD33" s="128" t="n">
        <v>2.2</v>
      </c>
      <c r="CE33" s="128" t="n">
        <v>4.9</v>
      </c>
      <c r="CF33" s="128" t="n">
        <v>2.1</v>
      </c>
      <c r="CG33" s="128" t="n">
        <v>-0.8</v>
      </c>
    </row>
    <row r="34" customFormat="false" ht="14.95" hidden="false" customHeight="true" outlineLevel="0" collapsed="false">
      <c r="A34" s="54" t="s">
        <v>101</v>
      </c>
      <c r="B34" s="55" t="n">
        <v>43578</v>
      </c>
      <c r="C34" s="56" t="n">
        <v>92.3</v>
      </c>
      <c r="D34" s="57" t="n">
        <v>0.45</v>
      </c>
      <c r="E34" s="58" t="n">
        <v>67.6</v>
      </c>
      <c r="F34" s="59" t="n">
        <v>105</v>
      </c>
      <c r="G34" s="59" t="n">
        <v>79</v>
      </c>
      <c r="H34" s="60" t="n">
        <v>14</v>
      </c>
      <c r="I34" s="60" t="n">
        <v>23</v>
      </c>
      <c r="J34" s="60" t="n">
        <v>24</v>
      </c>
      <c r="K34" s="60" t="n">
        <v>0</v>
      </c>
      <c r="L34" s="61" t="n">
        <v>8</v>
      </c>
      <c r="M34" s="61" t="n">
        <v>42</v>
      </c>
      <c r="N34" s="61" t="n">
        <v>0</v>
      </c>
      <c r="O34" s="61" t="n">
        <v>0</v>
      </c>
      <c r="P34" s="61" t="n">
        <v>0</v>
      </c>
      <c r="Q34" s="61" t="n">
        <v>0</v>
      </c>
      <c r="R34" s="61" t="n">
        <v>3475</v>
      </c>
      <c r="S34" s="62" t="n">
        <v>3157</v>
      </c>
      <c r="T34" s="62" t="n">
        <v>2393</v>
      </c>
      <c r="U34" s="63" t="n">
        <v>2369</v>
      </c>
      <c r="V34" s="63" t="n">
        <v>2447</v>
      </c>
      <c r="W34" s="60" t="n">
        <v>42</v>
      </c>
      <c r="X34" s="60" t="n">
        <v>0</v>
      </c>
      <c r="Y34" s="60" t="n">
        <v>43</v>
      </c>
      <c r="Z34" s="60" t="n">
        <v>0</v>
      </c>
      <c r="AA34" s="60" t="n">
        <v>60</v>
      </c>
      <c r="AB34" s="59" t="n">
        <v>0</v>
      </c>
      <c r="AC34" s="59" t="n">
        <f aca="false">(V34-U34)+AZ34</f>
        <v>78</v>
      </c>
      <c r="AD34" s="65" t="n">
        <f aca="false">U34-T34</f>
        <v>-24</v>
      </c>
      <c r="AE34" s="59" t="n">
        <v>128</v>
      </c>
      <c r="AF34" s="66" t="n">
        <f aca="false">IF(AE34&gt;0, V34/(AE34*24),"no data")</f>
        <v>0.796549479166667</v>
      </c>
      <c r="AG34" s="67" t="n">
        <f aca="false">IF(R34&gt;0,R34/24,"no data")</f>
        <v>144.791666666667</v>
      </c>
      <c r="AH34" s="66" t="n">
        <f aca="false">IF(U34&gt;0,(U34/R34),"no data")</f>
        <v>0.681726618705036</v>
      </c>
      <c r="AI34" s="68" t="n">
        <f aca="false">(1440-((W34*X34)+(Y34*Z34)+(AA34*AB34))/(W34+Y34+AA34))/1440</f>
        <v>1</v>
      </c>
      <c r="AJ34" s="69" t="n">
        <f aca="false">IF(U34&gt;0,(1440-((X34*W34+AT34*AU34)+(Z34*Y34+AV34*AW34)+(AA34*AB34+AX34*AY34))/(W34+Y34+AA34))/1440,"no data")</f>
        <v>0.80852490421456</v>
      </c>
      <c r="AK34" s="91" t="n">
        <v>7.969</v>
      </c>
      <c r="AL34" s="96" t="n">
        <v>134.89</v>
      </c>
      <c r="AM34" s="81" t="n">
        <f aca="false">AK34*AL34</f>
        <v>1074.93841</v>
      </c>
      <c r="AN34" s="91" t="n">
        <v>19.1917338</v>
      </c>
      <c r="AO34" s="166" t="n">
        <v>1009.26082040592</v>
      </c>
      <c r="AP34" s="58" t="n">
        <f aca="false">AN34*AO34</f>
        <v>19369.465</v>
      </c>
      <c r="AQ34" s="166" t="n">
        <f aca="false">IF(U34&gt;0,((((AK34*AL34)+(AN34*AO34))/(U34*1000))*1000000),"no data")</f>
        <v>8629.97189109329</v>
      </c>
      <c r="AR34" s="168" t="n">
        <f aca="false">S34/24</f>
        <v>131.541666666667</v>
      </c>
      <c r="AS34" s="34"/>
      <c r="AT34" s="59" t="n">
        <v>20</v>
      </c>
      <c r="AU34" s="76" t="n">
        <v>55</v>
      </c>
      <c r="AV34" s="76" t="n">
        <v>0</v>
      </c>
      <c r="AW34" s="59" t="n">
        <v>0</v>
      </c>
      <c r="AX34" s="76" t="n">
        <v>27</v>
      </c>
      <c r="AY34" s="59" t="n">
        <v>1440</v>
      </c>
      <c r="AZ34" s="59" t="n">
        <v>0</v>
      </c>
      <c r="BB34" s="77" t="n">
        <v>613</v>
      </c>
      <c r="BC34" s="77" t="n">
        <v>1019</v>
      </c>
      <c r="BD34" s="77" t="n">
        <v>815</v>
      </c>
      <c r="BE34" s="77" t="n">
        <f aca="false">BC34-BB34</f>
        <v>406</v>
      </c>
      <c r="BF34" s="77" t="n">
        <f aca="false">AQ34</f>
        <v>8629.97189109329</v>
      </c>
      <c r="BG34" s="139" t="n">
        <f aca="false">BD34/24</f>
        <v>33.9583333333333</v>
      </c>
      <c r="BH34" s="79" t="n">
        <v>0</v>
      </c>
      <c r="BI34" s="80" t="n">
        <v>0</v>
      </c>
      <c r="BJ34" s="81" t="n">
        <v>0</v>
      </c>
      <c r="BK34" s="82" t="n">
        <v>14.85</v>
      </c>
      <c r="BL34" s="82" t="n">
        <v>19.8</v>
      </c>
      <c r="BM34" s="82" t="n">
        <v>20.6</v>
      </c>
      <c r="BN34" s="77" t="n">
        <v>988.54</v>
      </c>
      <c r="BO34" s="82" t="n">
        <v>50.1</v>
      </c>
      <c r="BP34" s="83" t="n">
        <v>0.9364</v>
      </c>
      <c r="BQ34" s="82" t="n">
        <v>86.86</v>
      </c>
      <c r="BR34" s="81" t="n">
        <v>86.93</v>
      </c>
      <c r="BS34" s="84"/>
      <c r="BT34" s="77" t="n">
        <v>11245</v>
      </c>
      <c r="BU34" s="77" t="n">
        <v>10927</v>
      </c>
      <c r="BV34" s="98"/>
      <c r="BW34" s="77" t="n">
        <f aca="false">BH34+BI34</f>
        <v>0</v>
      </c>
      <c r="BX34" s="78" t="n">
        <v>0</v>
      </c>
      <c r="BY34" s="78" t="n">
        <v>0</v>
      </c>
      <c r="CA34" s="78" t="n">
        <v>0</v>
      </c>
      <c r="CB34" s="78" t="n">
        <v>4.83</v>
      </c>
      <c r="CD34" s="78" t="n">
        <v>2.1</v>
      </c>
      <c r="CE34" s="78" t="n">
        <v>4.9</v>
      </c>
      <c r="CF34" s="78" t="n">
        <v>2.1</v>
      </c>
      <c r="CG34" s="78" t="n">
        <v>-0.9</v>
      </c>
    </row>
    <row r="35" customFormat="false" ht="14.3" hidden="false" customHeight="false" outlineLevel="0" collapsed="false">
      <c r="A35" s="54"/>
      <c r="B35" s="55" t="n">
        <v>43579</v>
      </c>
      <c r="C35" s="56" t="n">
        <v>84.3</v>
      </c>
      <c r="D35" s="57" t="n">
        <v>0.515</v>
      </c>
      <c r="E35" s="58" t="n">
        <v>66</v>
      </c>
      <c r="F35" s="59" t="n">
        <v>92</v>
      </c>
      <c r="G35" s="59" t="n">
        <v>77</v>
      </c>
      <c r="H35" s="60" t="n">
        <v>15</v>
      </c>
      <c r="I35" s="60" t="n">
        <v>14</v>
      </c>
      <c r="J35" s="60" t="n">
        <v>24</v>
      </c>
      <c r="K35" s="60" t="n">
        <v>0</v>
      </c>
      <c r="L35" s="61" t="n">
        <v>7</v>
      </c>
      <c r="M35" s="61" t="n">
        <v>51</v>
      </c>
      <c r="N35" s="61" t="n">
        <v>0</v>
      </c>
      <c r="O35" s="61" t="n">
        <v>0</v>
      </c>
      <c r="P35" s="61" t="n">
        <v>0</v>
      </c>
      <c r="Q35" s="61" t="n">
        <v>0</v>
      </c>
      <c r="R35" s="61" t="n">
        <v>3559</v>
      </c>
      <c r="S35" s="62" t="n">
        <v>3183</v>
      </c>
      <c r="T35" s="62" t="n">
        <v>2459</v>
      </c>
      <c r="U35" s="63" t="n">
        <v>2424</v>
      </c>
      <c r="V35" s="63" t="n">
        <v>2502</v>
      </c>
      <c r="W35" s="60" t="n">
        <v>42</v>
      </c>
      <c r="X35" s="60" t="n">
        <v>0</v>
      </c>
      <c r="Y35" s="60" t="n">
        <v>43</v>
      </c>
      <c r="Z35" s="60" t="n">
        <v>0</v>
      </c>
      <c r="AA35" s="60" t="n">
        <v>60</v>
      </c>
      <c r="AB35" s="59" t="n">
        <v>0</v>
      </c>
      <c r="AC35" s="59" t="n">
        <f aca="false">(V35-U35)+AZ35</f>
        <v>78</v>
      </c>
      <c r="AD35" s="65" t="n">
        <f aca="false">U35-T35</f>
        <v>-35</v>
      </c>
      <c r="AE35" s="59" t="n">
        <v>129</v>
      </c>
      <c r="AF35" s="66" t="n">
        <f aca="false">IF(AE35&gt;0, V35/(AE35*24),"no data")</f>
        <v>0.808139534883721</v>
      </c>
      <c r="AG35" s="67" t="n">
        <f aca="false">IF(R35&gt;0,R35/24,"no data")</f>
        <v>148.291666666667</v>
      </c>
      <c r="AH35" s="66" t="n">
        <f aca="false">IF(U35&gt;0,(U35/R35),"no data")</f>
        <v>0.681090193874684</v>
      </c>
      <c r="AI35" s="68" t="n">
        <f aca="false">(1440-((W35*X35)+(Y35*Z35)+(AA35*AB35))/(W35+Y35+AA35))/1440</f>
        <v>1</v>
      </c>
      <c r="AJ35" s="69" t="n">
        <f aca="false">IF(U35&gt;0,(1440-((X35*W35+AT35*AU35)+(Z35*Y35+AV35*AW35)+(AA35*AB35+AX35*AY35))/(W35+Y35+AA35))/1440,"no data")</f>
        <v>0.818448275862069</v>
      </c>
      <c r="AK35" s="91" t="n">
        <v>7.919</v>
      </c>
      <c r="AL35" s="96" t="n">
        <v>131.33</v>
      </c>
      <c r="AM35" s="81" t="n">
        <f aca="false">AK35*AL35</f>
        <v>1040.00227</v>
      </c>
      <c r="AN35" s="91" t="n">
        <v>19.68</v>
      </c>
      <c r="AO35" s="166" t="n">
        <v>1000.662</v>
      </c>
      <c r="AP35" s="58" t="n">
        <f aca="false">AN35*AO35</f>
        <v>19693.02816</v>
      </c>
      <c r="AQ35" s="166" t="n">
        <f aca="false">IF(U35&gt;0,((((AK35*AL35)+(AN35*AO35))/(U35*1000))*1000000),"no data")</f>
        <v>8553.23037541254</v>
      </c>
      <c r="AR35" s="168" t="n">
        <f aca="false">S35/24</f>
        <v>132.625</v>
      </c>
      <c r="AS35" s="34"/>
      <c r="AT35" s="59" t="n">
        <v>18</v>
      </c>
      <c r="AU35" s="76" t="n">
        <v>26</v>
      </c>
      <c r="AV35" s="76" t="n">
        <v>0</v>
      </c>
      <c r="AW35" s="59" t="n">
        <v>0</v>
      </c>
      <c r="AX35" s="76" t="n">
        <v>26</v>
      </c>
      <c r="AY35" s="59" t="n">
        <v>1440</v>
      </c>
      <c r="AZ35" s="59" t="n">
        <v>0</v>
      </c>
      <c r="BB35" s="77" t="n">
        <v>648</v>
      </c>
      <c r="BC35" s="77" t="n">
        <v>1027</v>
      </c>
      <c r="BD35" s="77" t="n">
        <v>827</v>
      </c>
      <c r="BE35" s="77" t="n">
        <f aca="false">BC35-BB35</f>
        <v>379</v>
      </c>
      <c r="BF35" s="77" t="n">
        <f aca="false">AQ35</f>
        <v>8553.23037541254</v>
      </c>
      <c r="BG35" s="139" t="n">
        <f aca="false">BD35/24</f>
        <v>34.4583333333333</v>
      </c>
      <c r="BH35" s="79" t="n">
        <v>0</v>
      </c>
      <c r="BI35" s="80" t="n">
        <v>0</v>
      </c>
      <c r="BJ35" s="81" t="n">
        <v>0</v>
      </c>
      <c r="BK35" s="82" t="n">
        <v>15.63</v>
      </c>
      <c r="BL35" s="82" t="n">
        <v>20.16</v>
      </c>
      <c r="BM35" s="82" t="n">
        <v>20.79</v>
      </c>
      <c r="BN35" s="77" t="n">
        <v>993</v>
      </c>
      <c r="BO35" s="82" t="n">
        <v>50.07</v>
      </c>
      <c r="BP35" s="83" t="n">
        <v>0.9371</v>
      </c>
      <c r="BQ35" s="82" t="n">
        <v>87.08</v>
      </c>
      <c r="BR35" s="81" t="n">
        <v>87.04</v>
      </c>
      <c r="BS35" s="84"/>
      <c r="BT35" s="77" t="n">
        <v>11248</v>
      </c>
      <c r="BU35" s="77" t="n">
        <v>11012</v>
      </c>
      <c r="BV35" s="98"/>
      <c r="BW35" s="77" t="n">
        <v>0</v>
      </c>
      <c r="BX35" s="78" t="n">
        <v>0</v>
      </c>
      <c r="BY35" s="78" t="n">
        <v>0</v>
      </c>
      <c r="CA35" s="78" t="n">
        <v>0</v>
      </c>
      <c r="CB35" s="78" t="n">
        <v>1.15</v>
      </c>
      <c r="CD35" s="78" t="n">
        <v>2.1</v>
      </c>
      <c r="CE35" s="78" t="n">
        <v>4.9</v>
      </c>
      <c r="CF35" s="78" t="n">
        <v>2.1</v>
      </c>
      <c r="CG35" s="78" t="n">
        <v>-0.9</v>
      </c>
    </row>
    <row r="36" customFormat="false" ht="14.3" hidden="false" customHeight="false" outlineLevel="0" collapsed="false">
      <c r="A36" s="54"/>
      <c r="B36" s="55" t="n">
        <v>43580</v>
      </c>
      <c r="C36" s="56" t="n">
        <v>82.7</v>
      </c>
      <c r="D36" s="57" t="n">
        <v>0.56</v>
      </c>
      <c r="E36" s="58" t="n">
        <v>66.8</v>
      </c>
      <c r="F36" s="59" t="n">
        <v>96</v>
      </c>
      <c r="G36" s="59" t="n">
        <v>72</v>
      </c>
      <c r="H36" s="60" t="n">
        <v>24</v>
      </c>
      <c r="I36" s="60" t="n">
        <v>0</v>
      </c>
      <c r="J36" s="60" t="n">
        <v>24</v>
      </c>
      <c r="K36" s="60" t="n">
        <v>0</v>
      </c>
      <c r="L36" s="61" t="n">
        <v>0</v>
      </c>
      <c r="M36" s="61" t="n">
        <v>0</v>
      </c>
      <c r="N36" s="61" t="n">
        <v>0</v>
      </c>
      <c r="O36" s="61" t="n">
        <v>0</v>
      </c>
      <c r="P36" s="61" t="n">
        <v>0</v>
      </c>
      <c r="Q36" s="61" t="n">
        <v>0</v>
      </c>
      <c r="R36" s="61" t="n">
        <v>3571</v>
      </c>
      <c r="S36" s="62" t="n">
        <v>3049</v>
      </c>
      <c r="T36" s="62" t="n">
        <v>3049</v>
      </c>
      <c r="U36" s="63" t="n">
        <v>2985</v>
      </c>
      <c r="V36" s="63" t="n">
        <v>3071</v>
      </c>
      <c r="W36" s="60" t="n">
        <v>42</v>
      </c>
      <c r="X36" s="60" t="n">
        <v>0</v>
      </c>
      <c r="Y36" s="60" t="n">
        <v>43</v>
      </c>
      <c r="Z36" s="60" t="n">
        <v>0</v>
      </c>
      <c r="AA36" s="60" t="n">
        <v>60</v>
      </c>
      <c r="AB36" s="59" t="n">
        <v>0</v>
      </c>
      <c r="AC36" s="59" t="n">
        <f aca="false">(V36-U36)+AZ36</f>
        <v>86</v>
      </c>
      <c r="AD36" s="65" t="n">
        <f aca="false">U36-T36</f>
        <v>-64</v>
      </c>
      <c r="AE36" s="59" t="n">
        <v>130</v>
      </c>
      <c r="AF36" s="66" t="n">
        <f aca="false">IF(AE36&gt;0, V36/(AE36*24),"no data")</f>
        <v>0.984294871794872</v>
      </c>
      <c r="AG36" s="67" t="n">
        <f aca="false">IF(R36&gt;0,R36/24,"no data")</f>
        <v>148.791666666667</v>
      </c>
      <c r="AH36" s="66" t="n">
        <f aca="false">IF(U36&gt;0,(U36/R36),"no data")</f>
        <v>0.835900308036965</v>
      </c>
      <c r="AI36" s="68" t="n">
        <f aca="false">(1440-((W36*X36)+(Y36*Z36)+(AA36*AB36))/(W36+Y36+AA36))/1440</f>
        <v>1</v>
      </c>
      <c r="AJ36" s="69" t="n">
        <f aca="false">IF(U36&gt;0,(1440-((X36*W36+AT36*AU36)+(Z36*Y36+AV36*AW36)+(AA36*AB36+AX36*AY36))/(W36+Y36+AA36))/1440,"no data")</f>
        <v>0.882758620689655</v>
      </c>
      <c r="AK36" s="91" t="n">
        <v>7.904</v>
      </c>
      <c r="AL36" s="96" t="n">
        <v>136.78</v>
      </c>
      <c r="AM36" s="81" t="n">
        <f aca="false">AK36*AL36</f>
        <v>1081.10912</v>
      </c>
      <c r="AN36" s="91" t="n">
        <v>24.109</v>
      </c>
      <c r="AO36" s="166" t="n">
        <v>1001.42</v>
      </c>
      <c r="AP36" s="58" t="n">
        <f aca="false">AN36*AO36</f>
        <v>24143.23478</v>
      </c>
      <c r="AQ36" s="166" t="n">
        <f aca="false">IF(U36&gt;0,((((AK36*AL36)+(AN36*AO36))/(U36*1000))*1000000),"no data")</f>
        <v>8450.36646566164</v>
      </c>
      <c r="AR36" s="168" t="n">
        <f aca="false">S36/24</f>
        <v>127.041666666667</v>
      </c>
      <c r="AS36" s="34"/>
      <c r="AT36" s="59" t="n">
        <v>0</v>
      </c>
      <c r="AU36" s="76" t="n">
        <v>0</v>
      </c>
      <c r="AV36" s="76" t="n">
        <v>0</v>
      </c>
      <c r="AW36" s="59" t="n">
        <v>0</v>
      </c>
      <c r="AX36" s="76" t="n">
        <v>17</v>
      </c>
      <c r="AY36" s="59" t="n">
        <v>1440</v>
      </c>
      <c r="AZ36" s="59" t="n">
        <v>0</v>
      </c>
      <c r="BB36" s="77" t="n">
        <v>1011</v>
      </c>
      <c r="BC36" s="77" t="n">
        <v>1027</v>
      </c>
      <c r="BD36" s="77" t="n">
        <v>1033</v>
      </c>
      <c r="BE36" s="77" t="n">
        <f aca="false">BC36-BB36</f>
        <v>16</v>
      </c>
      <c r="BF36" s="77" t="n">
        <f aca="false">AQ36</f>
        <v>8450.36646566164</v>
      </c>
      <c r="BG36" s="139" t="n">
        <f aca="false">BD36/24</f>
        <v>43.0416666666667</v>
      </c>
      <c r="BH36" s="79" t="n">
        <v>0</v>
      </c>
      <c r="BI36" s="80" t="n">
        <v>0</v>
      </c>
      <c r="BJ36" s="81" t="n">
        <v>0</v>
      </c>
      <c r="BK36" s="82" t="n">
        <v>24.23</v>
      </c>
      <c r="BL36" s="82" t="n">
        <v>20.12</v>
      </c>
      <c r="BM36" s="82" t="n">
        <v>20.99</v>
      </c>
      <c r="BN36" s="77" t="n">
        <v>993</v>
      </c>
      <c r="BO36" s="82" t="n">
        <v>50.04</v>
      </c>
      <c r="BP36" s="83" t="n">
        <v>0.9352</v>
      </c>
      <c r="BQ36" s="82" t="n">
        <v>87.25</v>
      </c>
      <c r="BR36" s="81" t="n">
        <v>87.05</v>
      </c>
      <c r="BS36" s="84"/>
      <c r="BT36" s="77" t="n">
        <v>11261</v>
      </c>
      <c r="BU36" s="77" t="n">
        <v>10993</v>
      </c>
      <c r="BV36" s="98"/>
      <c r="BW36" s="77" t="n">
        <v>0</v>
      </c>
      <c r="BX36" s="78" t="n">
        <v>0</v>
      </c>
      <c r="BY36" s="78" t="n">
        <v>0</v>
      </c>
      <c r="CA36" s="78" t="n">
        <v>0</v>
      </c>
      <c r="CB36" s="78" t="n">
        <v>4</v>
      </c>
      <c r="CD36" s="78" t="n">
        <v>2.2</v>
      </c>
      <c r="CE36" s="78" t="n">
        <v>4.8</v>
      </c>
      <c r="CF36" s="78" t="n">
        <v>2.1</v>
      </c>
      <c r="CG36" s="78" t="n">
        <v>-0.9</v>
      </c>
    </row>
    <row r="37" customFormat="false" ht="14.3" hidden="false" customHeight="false" outlineLevel="0" collapsed="false">
      <c r="A37" s="54"/>
      <c r="B37" s="55" t="n">
        <v>43581</v>
      </c>
      <c r="C37" s="56" t="n">
        <v>86.6</v>
      </c>
      <c r="D37" s="57" t="n">
        <v>0.51</v>
      </c>
      <c r="E37" s="58" t="n">
        <v>67.7</v>
      </c>
      <c r="F37" s="59" t="n">
        <v>100</v>
      </c>
      <c r="G37" s="59" t="n">
        <v>72</v>
      </c>
      <c r="H37" s="60" t="n">
        <v>24</v>
      </c>
      <c r="I37" s="60" t="n">
        <v>0</v>
      </c>
      <c r="J37" s="60" t="n">
        <v>24</v>
      </c>
      <c r="K37" s="60" t="n">
        <v>0</v>
      </c>
      <c r="L37" s="61" t="n">
        <v>0</v>
      </c>
      <c r="M37" s="61" t="n">
        <v>0</v>
      </c>
      <c r="N37" s="61" t="n">
        <v>0</v>
      </c>
      <c r="O37" s="61" t="n">
        <v>0</v>
      </c>
      <c r="P37" s="61" t="n">
        <v>0</v>
      </c>
      <c r="Q37" s="61" t="n">
        <v>0</v>
      </c>
      <c r="R37" s="61" t="n">
        <v>3530</v>
      </c>
      <c r="S37" s="62" t="n">
        <v>3035</v>
      </c>
      <c r="T37" s="62" t="n">
        <v>3035</v>
      </c>
      <c r="U37" s="63" t="n">
        <v>2978</v>
      </c>
      <c r="V37" s="63" t="n">
        <v>3063</v>
      </c>
      <c r="W37" s="60" t="n">
        <v>42</v>
      </c>
      <c r="X37" s="60" t="n">
        <v>0</v>
      </c>
      <c r="Y37" s="60" t="n">
        <v>43</v>
      </c>
      <c r="Z37" s="60" t="n">
        <v>0</v>
      </c>
      <c r="AA37" s="60" t="n">
        <v>60</v>
      </c>
      <c r="AB37" s="59" t="n">
        <v>0</v>
      </c>
      <c r="AC37" s="59" t="n">
        <f aca="false">(V37-U37)+AZ37</f>
        <v>85</v>
      </c>
      <c r="AD37" s="65" t="n">
        <f aca="false">U37-T37</f>
        <v>-57</v>
      </c>
      <c r="AE37" s="59" t="n">
        <v>129</v>
      </c>
      <c r="AF37" s="66" t="n">
        <f aca="false">IF(AE37&gt;0, V37/(AE37*24),"no data")</f>
        <v>0.989341085271318</v>
      </c>
      <c r="AG37" s="67" t="n">
        <f aca="false">IF(R37&gt;0,R37/24,"no data")</f>
        <v>147.083333333333</v>
      </c>
      <c r="AH37" s="66" t="n">
        <f aca="false">IF(U37&gt;0,(U37/R37),"no data")</f>
        <v>0.843626062322946</v>
      </c>
      <c r="AI37" s="68" t="n">
        <f aca="false">(1440-((W37*X37)+(Y37*Z37)+(AA37*AB37))/(W37+Y37+AA37))/1440</f>
        <v>1</v>
      </c>
      <c r="AJ37" s="69" t="n">
        <f aca="false">IF(U37&gt;0,(1440-((X37*W37+AT37*AU37)+(Z37*Y37+AV37*AW37)+(AA37*AB37+AX37*AY37))/(W37+Y37+AA37))/1440,"no data")</f>
        <v>0.882758620689655</v>
      </c>
      <c r="AK37" s="91" t="n">
        <v>7.768</v>
      </c>
      <c r="AL37" s="96" t="n">
        <v>135.28</v>
      </c>
      <c r="AM37" s="81" t="n">
        <f aca="false">AK37*AL37</f>
        <v>1050.85504</v>
      </c>
      <c r="AN37" s="91" t="n">
        <v>23.961</v>
      </c>
      <c r="AO37" s="166" t="n">
        <v>1004.882934769</v>
      </c>
      <c r="AP37" s="58" t="n">
        <f aca="false">AN37*AO37</f>
        <v>24078</v>
      </c>
      <c r="AQ37" s="166" t="n">
        <f aca="false">IF(U37&gt;0,((((AK37*AL37)+(AN37*AO37))/(U37*1000))*1000000),"no data")</f>
        <v>8438.16488918737</v>
      </c>
      <c r="AR37" s="168" t="n">
        <f aca="false">S37/24</f>
        <v>126.458333333333</v>
      </c>
      <c r="AS37" s="34"/>
      <c r="AT37" s="59" t="n">
        <v>0</v>
      </c>
      <c r="AU37" s="76" t="n">
        <v>0</v>
      </c>
      <c r="AV37" s="76" t="n">
        <v>0</v>
      </c>
      <c r="AW37" s="59" t="n">
        <v>0</v>
      </c>
      <c r="AX37" s="76" t="n">
        <v>17</v>
      </c>
      <c r="AY37" s="59" t="n">
        <v>1440</v>
      </c>
      <c r="AZ37" s="59" t="n">
        <v>0</v>
      </c>
      <c r="BB37" s="77" t="n">
        <v>1007</v>
      </c>
      <c r="BC37" s="77" t="n">
        <v>1025</v>
      </c>
      <c r="BD37" s="77" t="n">
        <v>1031</v>
      </c>
      <c r="BE37" s="77" t="n">
        <f aca="false">BC37-BB37</f>
        <v>18</v>
      </c>
      <c r="BF37" s="77" t="n">
        <f aca="false">AQ37</f>
        <v>8438.16488918737</v>
      </c>
      <c r="BG37" s="139" t="n">
        <f aca="false">BD37/24</f>
        <v>42.9583333333333</v>
      </c>
      <c r="BH37" s="79" t="n">
        <v>0</v>
      </c>
      <c r="BI37" s="80" t="n">
        <v>0</v>
      </c>
      <c r="BJ37" s="81" t="n">
        <v>0</v>
      </c>
      <c r="BK37" s="82" t="n">
        <v>24.12</v>
      </c>
      <c r="BL37" s="82" t="n">
        <v>20.07</v>
      </c>
      <c r="BM37" s="82" t="n">
        <v>20.49</v>
      </c>
      <c r="BN37" s="77" t="n">
        <v>993</v>
      </c>
      <c r="BO37" s="82" t="n">
        <v>50.09</v>
      </c>
      <c r="BP37" s="83" t="n">
        <v>0.9362</v>
      </c>
      <c r="BQ37" s="82" t="n">
        <v>87.16</v>
      </c>
      <c r="BR37" s="81" t="n">
        <v>86.98</v>
      </c>
      <c r="BS37" s="84"/>
      <c r="BT37" s="77" t="n">
        <v>11254</v>
      </c>
      <c r="BU37" s="77" t="n">
        <v>10989</v>
      </c>
      <c r="BV37" s="98"/>
      <c r="BW37" s="77" t="n">
        <v>0</v>
      </c>
      <c r="BX37" s="78" t="n">
        <v>0</v>
      </c>
      <c r="BY37" s="78" t="n">
        <v>0</v>
      </c>
      <c r="CA37" s="78" t="n">
        <v>0</v>
      </c>
      <c r="CB37" s="78" t="n">
        <v>3.94</v>
      </c>
      <c r="CD37" s="78" t="n">
        <v>2.1</v>
      </c>
      <c r="CE37" s="78" t="n">
        <v>4.7</v>
      </c>
      <c r="CF37" s="78" t="n">
        <v>2.1</v>
      </c>
      <c r="CG37" s="78" t="n">
        <v>-0.8</v>
      </c>
    </row>
    <row r="38" customFormat="false" ht="14.3" hidden="false" customHeight="false" outlineLevel="0" collapsed="false">
      <c r="A38" s="54"/>
      <c r="B38" s="55" t="n">
        <v>43582</v>
      </c>
      <c r="C38" s="56" t="n">
        <v>90.7</v>
      </c>
      <c r="D38" s="57" t="n">
        <v>0.431</v>
      </c>
      <c r="E38" s="58" t="n">
        <v>66.6</v>
      </c>
      <c r="F38" s="59" t="n">
        <v>103</v>
      </c>
      <c r="G38" s="59" t="n">
        <v>78</v>
      </c>
      <c r="H38" s="60" t="n">
        <v>24</v>
      </c>
      <c r="I38" s="60" t="n">
        <v>0</v>
      </c>
      <c r="J38" s="60" t="n">
        <v>24</v>
      </c>
      <c r="K38" s="60" t="n">
        <v>0</v>
      </c>
      <c r="L38" s="61" t="n">
        <v>0</v>
      </c>
      <c r="M38" s="61" t="n">
        <v>0</v>
      </c>
      <c r="N38" s="61" t="n">
        <v>0</v>
      </c>
      <c r="O38" s="61" t="n">
        <v>0</v>
      </c>
      <c r="P38" s="61" t="n">
        <v>0</v>
      </c>
      <c r="Q38" s="61" t="n">
        <v>0</v>
      </c>
      <c r="R38" s="61" t="n">
        <v>3494</v>
      </c>
      <c r="S38" s="62" t="n">
        <v>3017</v>
      </c>
      <c r="T38" s="62" t="n">
        <v>3017</v>
      </c>
      <c r="U38" s="63" t="n">
        <v>2961</v>
      </c>
      <c r="V38" s="63" t="n">
        <v>3044</v>
      </c>
      <c r="W38" s="60" t="n">
        <v>42</v>
      </c>
      <c r="X38" s="60" t="n">
        <v>0</v>
      </c>
      <c r="Y38" s="60" t="n">
        <v>42</v>
      </c>
      <c r="Z38" s="60" t="n">
        <v>0</v>
      </c>
      <c r="AA38" s="60" t="n">
        <v>60</v>
      </c>
      <c r="AB38" s="59" t="n">
        <v>0</v>
      </c>
      <c r="AC38" s="59" t="n">
        <f aca="false">(V38-U38)+AZ38</f>
        <v>83</v>
      </c>
      <c r="AD38" s="65" t="n">
        <f aca="false">U38-T38</f>
        <v>-56</v>
      </c>
      <c r="AE38" s="59" t="n">
        <v>128</v>
      </c>
      <c r="AF38" s="66" t="n">
        <f aca="false">IF(AE38&gt;0, V38/(AE38*24),"no data")</f>
        <v>0.990885416666667</v>
      </c>
      <c r="AG38" s="67" t="n">
        <f aca="false">IF(R38&gt;0,R38/24,"no data")</f>
        <v>145.583333333333</v>
      </c>
      <c r="AH38" s="66" t="n">
        <f aca="false">IF(U38&gt;0,(U38/R38),"no data")</f>
        <v>0.84745277618775</v>
      </c>
      <c r="AI38" s="68" t="n">
        <f aca="false">(1440-((W38*X38)+(Y38*Z38)+(AA38*AB38))/(W38+Y38+AA38))/1440</f>
        <v>1</v>
      </c>
      <c r="AJ38" s="69" t="n">
        <f aca="false">IF(U38&gt;0,(1440-((X38*W38+AT38*AU38)+(Z38*Y38+AV38*AW38)+(AA38*AB38+AX38*AY38))/(W38+Y38+AA38))/1440,"no data")</f>
        <v>0.881944444444444</v>
      </c>
      <c r="AK38" s="91" t="n">
        <v>7.805</v>
      </c>
      <c r="AL38" s="96" t="n">
        <v>137.59</v>
      </c>
      <c r="AM38" s="81" t="n">
        <f aca="false">AK38*AL38</f>
        <v>1073.88995</v>
      </c>
      <c r="AN38" s="91" t="n">
        <v>23.906</v>
      </c>
      <c r="AO38" s="166" t="n">
        <v>1004.392</v>
      </c>
      <c r="AP38" s="58" t="n">
        <f aca="false">AN38*AO38</f>
        <v>24010.995152</v>
      </c>
      <c r="AQ38" s="166" t="n">
        <f aca="false">IF(U38&gt;0,((((AK38*AL38)+(AN38*AO38))/(U38*1000))*1000000),"no data")</f>
        <v>8471.76126376224</v>
      </c>
      <c r="AR38" s="168" t="n">
        <f aca="false">S38/24</f>
        <v>125.708333333333</v>
      </c>
      <c r="AS38" s="34"/>
      <c r="AT38" s="59" t="n">
        <v>0</v>
      </c>
      <c r="AU38" s="76" t="n">
        <v>0</v>
      </c>
      <c r="AV38" s="76" t="n">
        <v>0</v>
      </c>
      <c r="AW38" s="59" t="n">
        <v>0</v>
      </c>
      <c r="AX38" s="76" t="n">
        <v>17</v>
      </c>
      <c r="AY38" s="59" t="n">
        <v>1440</v>
      </c>
      <c r="AZ38" s="59" t="n">
        <v>0</v>
      </c>
      <c r="BB38" s="77" t="n">
        <v>999</v>
      </c>
      <c r="BC38" s="77" t="n">
        <v>1018</v>
      </c>
      <c r="BD38" s="77" t="n">
        <v>1027</v>
      </c>
      <c r="BE38" s="77" t="n">
        <f aca="false">BC38-BB38</f>
        <v>19</v>
      </c>
      <c r="BF38" s="77" t="n">
        <f aca="false">AQ38</f>
        <v>8471.76126376224</v>
      </c>
      <c r="BG38" s="139" t="n">
        <f aca="false">BD38/24</f>
        <v>42.7916666666667</v>
      </c>
      <c r="BH38" s="79" t="n">
        <v>0</v>
      </c>
      <c r="BI38" s="80" t="n">
        <v>0</v>
      </c>
      <c r="BJ38" s="81" t="n">
        <v>0</v>
      </c>
      <c r="BK38" s="82" t="n">
        <v>24.06</v>
      </c>
      <c r="BL38" s="82" t="n">
        <v>19.98</v>
      </c>
      <c r="BM38" s="82" t="n">
        <v>20.3</v>
      </c>
      <c r="BN38" s="77" t="n">
        <v>991.8</v>
      </c>
      <c r="BO38" s="82" t="n">
        <v>50.03</v>
      </c>
      <c r="BP38" s="83" t="n">
        <v>0.9355</v>
      </c>
      <c r="BQ38" s="82" t="n">
        <v>86.94</v>
      </c>
      <c r="BR38" s="81" t="n">
        <v>86.94</v>
      </c>
      <c r="BS38" s="84"/>
      <c r="BT38" s="77" t="n">
        <v>11317</v>
      </c>
      <c r="BU38" s="77" t="n">
        <v>11006</v>
      </c>
      <c r="BV38" s="98"/>
      <c r="BW38" s="77" t="n">
        <v>0</v>
      </c>
      <c r="BX38" s="78" t="n">
        <v>0</v>
      </c>
      <c r="BY38" s="78" t="n">
        <v>0</v>
      </c>
      <c r="CA38" s="78" t="n">
        <v>0</v>
      </c>
      <c r="CB38" s="78" t="n">
        <v>0.38</v>
      </c>
      <c r="CD38" s="78" t="n">
        <v>2.2</v>
      </c>
      <c r="CE38" s="78" t="n">
        <v>4.8</v>
      </c>
      <c r="CF38" s="78" t="n">
        <v>2.1</v>
      </c>
      <c r="CG38" s="78" t="n">
        <v>-0.8</v>
      </c>
    </row>
    <row r="39" customFormat="false" ht="14.3" hidden="false" customHeight="false" outlineLevel="0" collapsed="false">
      <c r="A39" s="54"/>
      <c r="B39" s="55" t="n">
        <v>43583</v>
      </c>
      <c r="C39" s="56" t="n">
        <v>91.7</v>
      </c>
      <c r="D39" s="57" t="n">
        <v>0.3993</v>
      </c>
      <c r="E39" s="58" t="n">
        <v>65.8</v>
      </c>
      <c r="F39" s="59" t="n">
        <v>104</v>
      </c>
      <c r="G39" s="59" t="n">
        <v>77</v>
      </c>
      <c r="H39" s="60" t="n">
        <v>22</v>
      </c>
      <c r="I39" s="60" t="n">
        <v>7</v>
      </c>
      <c r="J39" s="60" t="n">
        <v>24</v>
      </c>
      <c r="K39" s="60" t="n">
        <v>0</v>
      </c>
      <c r="L39" s="61" t="n">
        <v>1</v>
      </c>
      <c r="M39" s="61" t="n">
        <v>37</v>
      </c>
      <c r="N39" s="61" t="n">
        <v>0</v>
      </c>
      <c r="O39" s="61" t="n">
        <v>0</v>
      </c>
      <c r="P39" s="61" t="n">
        <v>0</v>
      </c>
      <c r="Q39" s="61" t="n">
        <v>0</v>
      </c>
      <c r="R39" s="61" t="n">
        <v>3482</v>
      </c>
      <c r="S39" s="62" t="n">
        <v>2912</v>
      </c>
      <c r="T39" s="62" t="n">
        <v>2912</v>
      </c>
      <c r="U39" s="63" t="n">
        <v>2856</v>
      </c>
      <c r="V39" s="63" t="n">
        <v>2936</v>
      </c>
      <c r="W39" s="60" t="n">
        <v>42</v>
      </c>
      <c r="X39" s="60" t="n">
        <v>0</v>
      </c>
      <c r="Y39" s="60" t="n">
        <v>43</v>
      </c>
      <c r="Z39" s="60" t="n">
        <v>0</v>
      </c>
      <c r="AA39" s="60" t="n">
        <v>60</v>
      </c>
      <c r="AB39" s="59" t="n">
        <v>0</v>
      </c>
      <c r="AC39" s="59" t="n">
        <f aca="false">(V39-U39)+AZ39</f>
        <v>80</v>
      </c>
      <c r="AD39" s="65" t="n">
        <f aca="false">U39-T39</f>
        <v>-56</v>
      </c>
      <c r="AE39" s="59" t="n">
        <v>129</v>
      </c>
      <c r="AF39" s="66" t="n">
        <f aca="false">IF(AE39&gt;0, V39/(AE39*24),"no data")</f>
        <v>0.948320413436692</v>
      </c>
      <c r="AG39" s="67" t="n">
        <f aca="false">IF(R39&gt;0,R39/24,"no data")</f>
        <v>145.083333333333</v>
      </c>
      <c r="AH39" s="66" t="n">
        <f aca="false">IF(U39&gt;0,(U39/R39),"no data")</f>
        <v>0.820218265364733</v>
      </c>
      <c r="AI39" s="68" t="n">
        <f aca="false">(1440-((W39*X39)+(Y39*Z39)+(AA39*AB39))/(W39+Y39+AA39))/1440</f>
        <v>1</v>
      </c>
      <c r="AJ39" s="69" t="n">
        <f aca="false">IF(U39&gt;0,(1440-((X39*W39+AT39*AU39)+(Z39*Y39+AV39*AW39)+(AA39*AB39+AX39*AY39))/(W39+Y39+AA39))/1440,"no data")</f>
        <v>0.867662835249042</v>
      </c>
      <c r="AK39" s="91" t="n">
        <v>7.934</v>
      </c>
      <c r="AL39" s="96" t="n">
        <v>134.16</v>
      </c>
      <c r="AM39" s="81" t="n">
        <f aca="false">AK39*AL39</f>
        <v>1064.42544</v>
      </c>
      <c r="AN39" s="91" t="n">
        <v>23.092</v>
      </c>
      <c r="AO39" s="166" t="n">
        <v>1002.252</v>
      </c>
      <c r="AP39" s="58" t="n">
        <f aca="false">AN39*AO39</f>
        <v>23144.003184</v>
      </c>
      <c r="AQ39" s="166" t="n">
        <f aca="false">IF(U39&gt;0,((((AK39*AL39)+(AN39*AO39))/(U39*1000))*1000000),"no data")</f>
        <v>8476.34055462185</v>
      </c>
      <c r="AR39" s="168" t="n">
        <f aca="false">S39/24</f>
        <v>121.333333333333</v>
      </c>
      <c r="AS39" s="34"/>
      <c r="AT39" s="59" t="n">
        <v>17</v>
      </c>
      <c r="AU39" s="76" t="n">
        <v>16</v>
      </c>
      <c r="AV39" s="76" t="n">
        <v>0</v>
      </c>
      <c r="AW39" s="59" t="n">
        <v>0</v>
      </c>
      <c r="AX39" s="76" t="n">
        <v>19</v>
      </c>
      <c r="AY39" s="59" t="n">
        <v>1440</v>
      </c>
      <c r="AZ39" s="59" t="n">
        <v>0</v>
      </c>
      <c r="BB39" s="77" t="n">
        <v>926</v>
      </c>
      <c r="BC39" s="77" t="n">
        <v>1019</v>
      </c>
      <c r="BD39" s="77" t="n">
        <v>991</v>
      </c>
      <c r="BE39" s="77" t="n">
        <f aca="false">BC39-BB39</f>
        <v>93</v>
      </c>
      <c r="BF39" s="77" t="n">
        <f aca="false">AQ39</f>
        <v>8476.34055462185</v>
      </c>
      <c r="BG39" s="139" t="n">
        <f aca="false">BD39/24</f>
        <v>41.2916666666667</v>
      </c>
      <c r="BH39" s="79" t="n">
        <v>0</v>
      </c>
      <c r="BI39" s="80" t="n">
        <v>0</v>
      </c>
      <c r="BJ39" s="81" t="n">
        <v>0</v>
      </c>
      <c r="BK39" s="82" t="n">
        <v>22.36</v>
      </c>
      <c r="BL39" s="82" t="n">
        <v>20.05</v>
      </c>
      <c r="BM39" s="82" t="n">
        <v>20.19</v>
      </c>
      <c r="BN39" s="77" t="n">
        <v>990.17</v>
      </c>
      <c r="BO39" s="82" t="n">
        <v>50.06</v>
      </c>
      <c r="BP39" s="83" t="n">
        <v>0.9367</v>
      </c>
      <c r="BQ39" s="82" t="n">
        <v>86.82</v>
      </c>
      <c r="BR39" s="81" t="n">
        <v>86.88</v>
      </c>
      <c r="BS39" s="84"/>
      <c r="BT39" s="77" t="n">
        <v>11318</v>
      </c>
      <c r="BU39" s="77" t="n">
        <v>10998</v>
      </c>
      <c r="BV39" s="98"/>
      <c r="BW39" s="77" t="n">
        <v>0</v>
      </c>
      <c r="BX39" s="78" t="n">
        <v>0</v>
      </c>
      <c r="BY39" s="78" t="n">
        <v>0</v>
      </c>
      <c r="CA39" s="78" t="n">
        <v>0</v>
      </c>
      <c r="CB39" s="78" t="n">
        <v>1.05</v>
      </c>
      <c r="CD39" s="78" t="n">
        <v>2.2</v>
      </c>
      <c r="CE39" s="78" t="n">
        <v>4.8</v>
      </c>
      <c r="CF39" s="78" t="n">
        <v>2.1</v>
      </c>
      <c r="CG39" s="78" t="n">
        <v>-1</v>
      </c>
    </row>
    <row r="40" customFormat="false" ht="14.3" hidden="false" customHeight="false" outlineLevel="0" collapsed="false">
      <c r="A40" s="54"/>
      <c r="B40" s="55" t="n">
        <v>43584</v>
      </c>
      <c r="C40" s="56" t="n">
        <v>91.9</v>
      </c>
      <c r="D40" s="57" t="n">
        <v>0.389</v>
      </c>
      <c r="E40" s="58" t="n">
        <v>65.5</v>
      </c>
      <c r="F40" s="59" t="n">
        <v>105</v>
      </c>
      <c r="G40" s="59" t="n">
        <v>77</v>
      </c>
      <c r="H40" s="60" t="n">
        <v>16</v>
      </c>
      <c r="I40" s="60" t="n">
        <v>18</v>
      </c>
      <c r="J40" s="60" t="n">
        <v>24</v>
      </c>
      <c r="K40" s="60" t="n">
        <v>0</v>
      </c>
      <c r="L40" s="61" t="n">
        <v>6</v>
      </c>
      <c r="M40" s="61" t="n">
        <v>58</v>
      </c>
      <c r="N40" s="61" t="n">
        <v>0</v>
      </c>
      <c r="O40" s="61" t="n">
        <v>0</v>
      </c>
      <c r="P40" s="61" t="n">
        <v>0</v>
      </c>
      <c r="Q40" s="61" t="n">
        <v>0</v>
      </c>
      <c r="R40" s="61" t="n">
        <v>3479</v>
      </c>
      <c r="S40" s="62" t="n">
        <v>3210</v>
      </c>
      <c r="T40" s="62" t="n">
        <v>2525</v>
      </c>
      <c r="U40" s="63" t="n">
        <v>2480</v>
      </c>
      <c r="V40" s="63" t="n">
        <v>2559</v>
      </c>
      <c r="W40" s="60" t="n">
        <v>42</v>
      </c>
      <c r="X40" s="60" t="n">
        <v>0</v>
      </c>
      <c r="Y40" s="60" t="n">
        <v>43</v>
      </c>
      <c r="Z40" s="60" t="n">
        <v>0</v>
      </c>
      <c r="AA40" s="60" t="n">
        <v>60</v>
      </c>
      <c r="AB40" s="59" t="n">
        <v>0</v>
      </c>
      <c r="AC40" s="59" t="n">
        <f aca="false">(V40-U40)+AZ40</f>
        <v>79</v>
      </c>
      <c r="AD40" s="65" t="n">
        <f aca="false">U40-T40</f>
        <v>-45</v>
      </c>
      <c r="AE40" s="59" t="n">
        <v>129</v>
      </c>
      <c r="AF40" s="66" t="n">
        <f aca="false">IF(AE40&gt;0, V40/(AE40*24),"no data")</f>
        <v>0.826550387596899</v>
      </c>
      <c r="AG40" s="67" t="n">
        <f aca="false">IF(R40&gt;0,R40/24,"no data")</f>
        <v>144.958333333333</v>
      </c>
      <c r="AH40" s="66" t="n">
        <f aca="false">IF(U40&gt;0,(U40/R40),"no data")</f>
        <v>0.712848519689566</v>
      </c>
      <c r="AI40" s="68" t="n">
        <f aca="false">(1440-((W40*X40)+(Y40*Z40)+(AA40*AB40))/(W40+Y40+AA40))/1440</f>
        <v>1</v>
      </c>
      <c r="AJ40" s="69" t="n">
        <f aca="false">IF(U40&gt;0,(1440-((X40*W40+AT40*AU40)+(Z40*Y40+AV40*AW40)+(AA40*AB40+AX40*AY40))/(W40+Y40+AA40))/1440,"no data")</f>
        <v>0.822950191570881</v>
      </c>
      <c r="AK40" s="91" t="n">
        <v>7.851</v>
      </c>
      <c r="AL40" s="96" t="n">
        <v>133.61</v>
      </c>
      <c r="AM40" s="81" t="n">
        <f aca="false">AK40*AL40</f>
        <v>1048.97211</v>
      </c>
      <c r="AN40" s="91" t="n">
        <v>20.179</v>
      </c>
      <c r="AO40" s="166" t="n">
        <v>1001.98</v>
      </c>
      <c r="AP40" s="58" t="n">
        <f aca="false">AN40*AO40</f>
        <v>20218.95442</v>
      </c>
      <c r="AQ40" s="166" t="n">
        <f aca="false">IF(U40&gt;0,((((AK40*AL40)+(AN40*AO40))/(U40*1000))*1000000),"no data")</f>
        <v>8575.7768266129</v>
      </c>
      <c r="AR40" s="168" t="n">
        <f aca="false">S40/24</f>
        <v>133.75</v>
      </c>
      <c r="AS40" s="34"/>
      <c r="AT40" s="59" t="n">
        <v>22</v>
      </c>
      <c r="AU40" s="76" t="n">
        <v>44</v>
      </c>
      <c r="AV40" s="76" t="n">
        <v>0</v>
      </c>
      <c r="AW40" s="59" t="n">
        <v>0</v>
      </c>
      <c r="AX40" s="76" t="n">
        <v>25</v>
      </c>
      <c r="AY40" s="59" t="n">
        <v>1440</v>
      </c>
      <c r="AZ40" s="59" t="n">
        <v>0</v>
      </c>
      <c r="BB40" s="77" t="n">
        <v>689</v>
      </c>
      <c r="BC40" s="77" t="n">
        <v>1020</v>
      </c>
      <c r="BD40" s="77" t="n">
        <v>850</v>
      </c>
      <c r="BE40" s="77" t="n">
        <f aca="false">BC40-BB40</f>
        <v>331</v>
      </c>
      <c r="BF40" s="77" t="n">
        <f aca="false">AQ40</f>
        <v>8575.7768266129</v>
      </c>
      <c r="BG40" s="139" t="n">
        <f aca="false">BD40/24</f>
        <v>35.4166666666667</v>
      </c>
      <c r="BH40" s="79" t="n">
        <v>0</v>
      </c>
      <c r="BI40" s="80" t="n">
        <v>0</v>
      </c>
      <c r="BJ40" s="81" t="n">
        <v>0</v>
      </c>
      <c r="BK40" s="82" t="n">
        <v>16.78</v>
      </c>
      <c r="BL40" s="82" t="n">
        <v>19.971</v>
      </c>
      <c r="BM40" s="82" t="n">
        <v>20.33</v>
      </c>
      <c r="BN40" s="77" t="n">
        <v>987.5</v>
      </c>
      <c r="BO40" s="82" t="n">
        <v>50.08</v>
      </c>
      <c r="BP40" s="83" t="n">
        <v>0.9367</v>
      </c>
      <c r="BQ40" s="82" t="n">
        <v>86.76</v>
      </c>
      <c r="BR40" s="81" t="n">
        <v>86.85</v>
      </c>
      <c r="BS40" s="84"/>
      <c r="BT40" s="77" t="n">
        <v>11324</v>
      </c>
      <c r="BU40" s="77" t="n">
        <v>10983</v>
      </c>
      <c r="BV40" s="98"/>
      <c r="BW40" s="77" t="n">
        <v>0</v>
      </c>
      <c r="BX40" s="78" t="n">
        <v>0</v>
      </c>
      <c r="BY40" s="78" t="n">
        <v>0</v>
      </c>
      <c r="CA40" s="78" t="n">
        <v>0</v>
      </c>
      <c r="CB40" s="78" t="n">
        <v>4.2</v>
      </c>
      <c r="CD40" s="78" t="n">
        <v>2.2</v>
      </c>
      <c r="CE40" s="78" t="n">
        <v>4.8</v>
      </c>
      <c r="CF40" s="78" t="n">
        <v>2.1</v>
      </c>
      <c r="CG40" s="78" t="n">
        <v>-0.8</v>
      </c>
    </row>
    <row r="41" customFormat="false" ht="12.75" hidden="false" customHeight="true" outlineLevel="0" collapsed="false">
      <c r="A41" s="101" t="s">
        <v>102</v>
      </c>
      <c r="B41" s="102" t="n">
        <v>43585</v>
      </c>
      <c r="C41" s="103" t="n">
        <v>88.9</v>
      </c>
      <c r="D41" s="132" t="n">
        <v>0.386</v>
      </c>
      <c r="E41" s="105" t="n">
        <v>64.3</v>
      </c>
      <c r="F41" s="106" t="n">
        <v>98</v>
      </c>
      <c r="G41" s="106" t="n">
        <v>80</v>
      </c>
      <c r="H41" s="107" t="n">
        <v>0</v>
      </c>
      <c r="I41" s="107" t="n">
        <v>0</v>
      </c>
      <c r="J41" s="107" t="n">
        <v>21</v>
      </c>
      <c r="K41" s="107" t="n">
        <v>3</v>
      </c>
      <c r="L41" s="136" t="n">
        <v>24</v>
      </c>
      <c r="M41" s="136" t="n">
        <v>0</v>
      </c>
      <c r="N41" s="136" t="n">
        <v>2</v>
      </c>
      <c r="O41" s="136" t="n">
        <v>42</v>
      </c>
      <c r="P41" s="136" t="n">
        <v>0</v>
      </c>
      <c r="Q41" s="136" t="n">
        <v>0</v>
      </c>
      <c r="R41" s="136" t="n">
        <v>3513</v>
      </c>
      <c r="S41" s="110" t="n">
        <v>3454</v>
      </c>
      <c r="T41" s="110" t="n">
        <v>1284</v>
      </c>
      <c r="U41" s="111" t="n">
        <v>1271</v>
      </c>
      <c r="V41" s="111" t="n">
        <v>1326</v>
      </c>
      <c r="W41" s="107" t="n">
        <v>42</v>
      </c>
      <c r="X41" s="107" t="n">
        <v>0</v>
      </c>
      <c r="Y41" s="107" t="n">
        <v>43</v>
      </c>
      <c r="Z41" s="107" t="n">
        <v>0</v>
      </c>
      <c r="AA41" s="107" t="n">
        <v>60</v>
      </c>
      <c r="AB41" s="106" t="n">
        <v>0</v>
      </c>
      <c r="AC41" s="112" t="n">
        <f aca="false">(V41-U41)+AZ41</f>
        <v>58</v>
      </c>
      <c r="AD41" s="113" t="n">
        <f aca="false">U41-T41</f>
        <v>-13</v>
      </c>
      <c r="AE41" s="106" t="n">
        <v>64</v>
      </c>
      <c r="AF41" s="114" t="n">
        <f aca="false">IF(AE41&gt;0, V41/(AE41*24),"no data")</f>
        <v>0.86328125</v>
      </c>
      <c r="AG41" s="115" t="n">
        <f aca="false">IF(R41&gt;0,R41/24,"no data")</f>
        <v>146.375</v>
      </c>
      <c r="AH41" s="114" t="n">
        <f aca="false">IF(U41&gt;0,(U41/R41),"no data")</f>
        <v>0.36179903216624</v>
      </c>
      <c r="AI41" s="116" t="n">
        <f aca="false">(1440-((W41*X41)+(Y41*Z41)+(AA41*AB41))/(W41+Y41+AA41))/1440</f>
        <v>1</v>
      </c>
      <c r="AJ41" s="117" t="n">
        <f aca="false">IF(U41&gt;0,(1440-((X41*W41+AT41*AU41)+(Z41*Y41+AV41*AW41)+(AA41*AB41+AX41*AY41))/(W41+Y41+AA41))/1440,"no data")</f>
        <v>0.754070881226054</v>
      </c>
      <c r="AK41" s="118" t="n">
        <v>7.07</v>
      </c>
      <c r="AL41" s="119" t="n">
        <v>137.99</v>
      </c>
      <c r="AM41" s="155" t="n">
        <f aca="false">AK41*AL41</f>
        <v>975.5893</v>
      </c>
      <c r="AN41" s="118" t="n">
        <v>9.98</v>
      </c>
      <c r="AO41" s="165" t="n">
        <v>1000.66</v>
      </c>
      <c r="AP41" s="105" t="n">
        <f aca="false">AN41*AO41</f>
        <v>9986.5868</v>
      </c>
      <c r="AQ41" s="165" t="n">
        <f aca="false">IF(U41&gt;0,((((AK41*AL41)+(AN41*AO41))/(U41*1000))*1000000),"no data")</f>
        <v>8624.843509048</v>
      </c>
      <c r="AR41" s="123" t="n">
        <f aca="false">S41/24</f>
        <v>143.916666666667</v>
      </c>
      <c r="AS41" s="34"/>
      <c r="AT41" s="106" t="n">
        <v>0</v>
      </c>
      <c r="AU41" s="125" t="n">
        <v>0</v>
      </c>
      <c r="AV41" s="125" t="n">
        <v>18</v>
      </c>
      <c r="AW41" s="106" t="n">
        <v>15</v>
      </c>
      <c r="AX41" s="125" t="n">
        <v>40</v>
      </c>
      <c r="AY41" s="106" t="n">
        <v>1277</v>
      </c>
      <c r="AZ41" s="106" t="n">
        <v>3</v>
      </c>
      <c r="BB41" s="126" t="n">
        <v>0</v>
      </c>
      <c r="BC41" s="126" t="n">
        <v>902</v>
      </c>
      <c r="BD41" s="126" t="n">
        <v>424</v>
      </c>
      <c r="BE41" s="126" t="n">
        <f aca="false">BC41-BB41</f>
        <v>902</v>
      </c>
      <c r="BF41" s="126" t="n">
        <f aca="false">AQ41</f>
        <v>8624.843509048</v>
      </c>
      <c r="BG41" s="328" t="n">
        <f aca="false">BD41/24</f>
        <v>17.6666666666667</v>
      </c>
      <c r="BH41" s="153" t="n">
        <v>0</v>
      </c>
      <c r="BI41" s="154" t="n">
        <v>0</v>
      </c>
      <c r="BJ41" s="155" t="n">
        <v>0</v>
      </c>
      <c r="BK41" s="156" t="n">
        <v>0</v>
      </c>
      <c r="BL41" s="155" t="n">
        <v>17.71</v>
      </c>
      <c r="BM41" s="155" t="n">
        <v>17.96</v>
      </c>
      <c r="BN41" s="156" t="n">
        <v>986.5</v>
      </c>
      <c r="BO41" s="155" t="n">
        <v>50.09</v>
      </c>
      <c r="BP41" s="157" t="n">
        <v>0.935</v>
      </c>
      <c r="BQ41" s="156" t="n">
        <v>0</v>
      </c>
      <c r="BR41" s="155" t="n">
        <v>86.85</v>
      </c>
      <c r="BS41" s="84"/>
      <c r="BT41" s="126" t="n">
        <v>0</v>
      </c>
      <c r="BU41" s="126" t="n">
        <v>10977</v>
      </c>
      <c r="BV41" s="98"/>
      <c r="BW41" s="126" t="n">
        <v>0</v>
      </c>
      <c r="BX41" s="128" t="n">
        <v>0</v>
      </c>
      <c r="BY41" s="128" t="n">
        <v>0</v>
      </c>
      <c r="CA41" s="128" t="n">
        <v>0</v>
      </c>
      <c r="CB41" s="128" t="n">
        <v>5.22</v>
      </c>
      <c r="CD41" s="128" t="n">
        <v>0</v>
      </c>
      <c r="CE41" s="128" t="n">
        <v>0</v>
      </c>
      <c r="CF41" s="128" t="n">
        <v>2.1</v>
      </c>
      <c r="CG41" s="128" t="n">
        <v>-0.8</v>
      </c>
    </row>
    <row r="42" customFormat="false" ht="14.3" hidden="false" customHeight="false" outlineLevel="0" collapsed="false">
      <c r="A42" s="101"/>
      <c r="B42" s="102" t="n">
        <v>43586</v>
      </c>
      <c r="C42" s="103"/>
      <c r="D42" s="132"/>
      <c r="E42" s="105"/>
      <c r="F42" s="106"/>
      <c r="G42" s="106"/>
      <c r="H42" s="107"/>
      <c r="I42" s="107"/>
      <c r="J42" s="107"/>
      <c r="K42" s="107"/>
      <c r="L42" s="136"/>
      <c r="M42" s="136"/>
      <c r="N42" s="136"/>
      <c r="O42" s="136"/>
      <c r="P42" s="136"/>
      <c r="Q42" s="136"/>
      <c r="R42" s="136"/>
      <c r="S42" s="110"/>
      <c r="T42" s="110"/>
      <c r="U42" s="111"/>
      <c r="V42" s="111"/>
      <c r="W42" s="107"/>
      <c r="X42" s="107"/>
      <c r="Y42" s="107"/>
      <c r="Z42" s="107"/>
      <c r="AA42" s="107"/>
      <c r="AB42" s="106"/>
      <c r="AC42" s="112" t="n">
        <f aca="false">(V42-U42)+AZ42</f>
        <v>0</v>
      </c>
      <c r="AD42" s="113" t="n">
        <f aca="false">U42-T42</f>
        <v>0</v>
      </c>
      <c r="AE42" s="106"/>
      <c r="AF42" s="114" t="str">
        <f aca="false">IF(AE42&gt;0, V42/(AE42*24),"no data")</f>
        <v>no data</v>
      </c>
      <c r="AG42" s="115" t="str">
        <f aca="false">IF(R42&gt;0,R42/24,"no data")</f>
        <v>no data</v>
      </c>
      <c r="AH42" s="114" t="str">
        <f aca="false">IF(U42&gt;0,(U42/R42),"no data")</f>
        <v>no data</v>
      </c>
      <c r="AI42" s="116" t="e">
        <f aca="false">(1440-((W42*X42)+(Y42*Z42)+(AA42*AB42))/(W42+Y42+AA42))/1440</f>
        <v>#DIV/0!</v>
      </c>
      <c r="AJ42" s="117" t="str">
        <f aca="false">IF(U42&gt;0,(1440-((X42*W42+AT42*AU42)+(Z42*Y42+AV42*AW42)+(AA42*AB42+AX42*AY42))/(W42+Y42+AA42))/1440,"no data")</f>
        <v>no data</v>
      </c>
      <c r="AK42" s="118"/>
      <c r="AL42" s="119"/>
      <c r="AM42" s="155" t="n">
        <f aca="false">AK42*AL42</f>
        <v>0</v>
      </c>
      <c r="AN42" s="118"/>
      <c r="AO42" s="165"/>
      <c r="AP42" s="105" t="n">
        <f aca="false">AN42*AO42</f>
        <v>0</v>
      </c>
      <c r="AQ42" s="165" t="str">
        <f aca="false">IF(U42&gt;0,((((AK42*AL42)+(AN42*AO42))/(U42*1000))*1000000),"no data")</f>
        <v>no data</v>
      </c>
      <c r="AR42" s="123" t="n">
        <f aca="false">S42/24</f>
        <v>0</v>
      </c>
      <c r="AS42" s="34"/>
      <c r="AT42" s="106"/>
      <c r="AU42" s="125"/>
      <c r="AV42" s="125"/>
      <c r="AW42" s="106"/>
      <c r="AX42" s="125"/>
      <c r="AY42" s="106"/>
      <c r="AZ42" s="106"/>
      <c r="BB42" s="126"/>
      <c r="BC42" s="126"/>
      <c r="BD42" s="126"/>
      <c r="BE42" s="126"/>
      <c r="BF42" s="126" t="str">
        <f aca="false">AQ42</f>
        <v>no data</v>
      </c>
      <c r="BG42" s="328"/>
      <c r="BH42" s="153"/>
      <c r="BI42" s="154"/>
      <c r="BJ42" s="155"/>
      <c r="BK42" s="155"/>
      <c r="BL42" s="156"/>
      <c r="BM42" s="155"/>
      <c r="BN42" s="156"/>
      <c r="BO42" s="155"/>
      <c r="BP42" s="157"/>
      <c r="BQ42" s="329"/>
      <c r="BR42" s="155"/>
      <c r="BS42" s="84"/>
      <c r="BT42" s="126"/>
      <c r="BU42" s="126"/>
      <c r="BV42" s="98"/>
      <c r="BW42" s="126"/>
      <c r="BX42" s="128"/>
      <c r="BY42" s="128"/>
      <c r="CA42" s="128"/>
      <c r="CB42" s="128"/>
      <c r="CD42" s="128"/>
      <c r="CE42" s="128"/>
      <c r="CF42" s="128"/>
      <c r="CG42" s="128"/>
    </row>
    <row r="43" customFormat="false" ht="14.3" hidden="false" customHeight="false" outlineLevel="0" collapsed="false">
      <c r="A43" s="101"/>
      <c r="B43" s="102" t="n">
        <v>43587</v>
      </c>
      <c r="C43" s="103"/>
      <c r="D43" s="132"/>
      <c r="E43" s="105"/>
      <c r="F43" s="106"/>
      <c r="G43" s="106"/>
      <c r="H43" s="107"/>
      <c r="I43" s="107"/>
      <c r="J43" s="107"/>
      <c r="K43" s="107"/>
      <c r="L43" s="136"/>
      <c r="M43" s="136"/>
      <c r="N43" s="136"/>
      <c r="O43" s="136"/>
      <c r="P43" s="136"/>
      <c r="Q43" s="136"/>
      <c r="R43" s="136"/>
      <c r="S43" s="110"/>
      <c r="T43" s="110"/>
      <c r="U43" s="111"/>
      <c r="V43" s="111"/>
      <c r="W43" s="107"/>
      <c r="X43" s="107"/>
      <c r="Y43" s="107"/>
      <c r="Z43" s="107"/>
      <c r="AA43" s="107"/>
      <c r="AB43" s="106"/>
      <c r="AC43" s="112" t="n">
        <f aca="false">(V43-U43)+AZ43</f>
        <v>0</v>
      </c>
      <c r="AD43" s="113" t="n">
        <f aca="false">U43-T43</f>
        <v>0</v>
      </c>
      <c r="AE43" s="106"/>
      <c r="AF43" s="114" t="str">
        <f aca="false">IF(AE43&gt;0, V43/(AE43*24),"no data")</f>
        <v>no data</v>
      </c>
      <c r="AG43" s="115" t="str">
        <f aca="false">IF(R43&gt;0,R43/24,"no data")</f>
        <v>no data</v>
      </c>
      <c r="AH43" s="114" t="str">
        <f aca="false">IF(U43&gt;0,(U43/R43),"no data")</f>
        <v>no data</v>
      </c>
      <c r="AI43" s="116" t="e">
        <f aca="false">(1440-((W43*X43)+(Y43*Z43)+(AA43*AB43))/(W43+Y43+AA43))/1440</f>
        <v>#DIV/0!</v>
      </c>
      <c r="AJ43" s="117" t="str">
        <f aca="false">IF(U43&gt;0,(1440-((X43*W43+AT43*AU43)+(Z43*Y43+AV43*AW43)+(AA43*AB43+AX43*AY43))/(W43+Y43+AA43))/1440,"no data")</f>
        <v>no data</v>
      </c>
      <c r="AK43" s="118"/>
      <c r="AL43" s="119"/>
      <c r="AM43" s="155" t="n">
        <f aca="false">AK43*AL43</f>
        <v>0</v>
      </c>
      <c r="AN43" s="118"/>
      <c r="AO43" s="165"/>
      <c r="AP43" s="105" t="n">
        <f aca="false">AN43*AO43</f>
        <v>0</v>
      </c>
      <c r="AQ43" s="165" t="str">
        <f aca="false">IF(U43&gt;0,((((AK43*AL43)+(AN43*AO43))/(U43*1000))*1000000),"no data")</f>
        <v>no data</v>
      </c>
      <c r="AR43" s="123" t="n">
        <f aca="false">S43/24</f>
        <v>0</v>
      </c>
      <c r="AS43" s="34"/>
      <c r="AT43" s="106"/>
      <c r="AU43" s="125"/>
      <c r="AV43" s="125"/>
      <c r="AW43" s="106"/>
      <c r="AX43" s="125"/>
      <c r="AY43" s="106"/>
      <c r="AZ43" s="106"/>
      <c r="BB43" s="126"/>
      <c r="BC43" s="126"/>
      <c r="BD43" s="126"/>
      <c r="BE43" s="126"/>
      <c r="BF43" s="126" t="str">
        <f aca="false">AQ43</f>
        <v>no data</v>
      </c>
      <c r="BG43" s="328"/>
      <c r="BH43" s="153"/>
      <c r="BI43" s="154"/>
      <c r="BJ43" s="155"/>
      <c r="BK43" s="156"/>
      <c r="BL43" s="155"/>
      <c r="BM43" s="155"/>
      <c r="BN43" s="156"/>
      <c r="BO43" s="155"/>
      <c r="BP43" s="157"/>
      <c r="BQ43" s="156"/>
      <c r="BR43" s="155"/>
      <c r="BS43" s="84"/>
      <c r="BT43" s="126"/>
      <c r="BU43" s="126"/>
      <c r="BV43" s="98"/>
      <c r="BW43" s="126"/>
      <c r="BX43" s="128"/>
      <c r="BY43" s="128"/>
      <c r="CA43" s="128"/>
      <c r="CB43" s="128"/>
      <c r="CD43" s="128"/>
      <c r="CE43" s="128"/>
      <c r="CF43" s="128"/>
      <c r="CG43" s="128"/>
    </row>
    <row r="44" customFormat="false" ht="14.3" hidden="false" customHeight="false" outlineLevel="0" collapsed="false">
      <c r="A44" s="101"/>
      <c r="B44" s="102" t="n">
        <v>43588</v>
      </c>
      <c r="C44" s="103"/>
      <c r="D44" s="132"/>
      <c r="E44" s="105"/>
      <c r="F44" s="106"/>
      <c r="G44" s="106"/>
      <c r="H44" s="107"/>
      <c r="I44" s="107"/>
      <c r="J44" s="107"/>
      <c r="K44" s="107"/>
      <c r="L44" s="136"/>
      <c r="M44" s="136"/>
      <c r="N44" s="136"/>
      <c r="O44" s="136"/>
      <c r="P44" s="136"/>
      <c r="Q44" s="136"/>
      <c r="R44" s="136"/>
      <c r="S44" s="110"/>
      <c r="T44" s="110"/>
      <c r="U44" s="111"/>
      <c r="V44" s="111"/>
      <c r="W44" s="107"/>
      <c r="X44" s="107"/>
      <c r="Y44" s="107"/>
      <c r="Z44" s="107"/>
      <c r="AA44" s="107"/>
      <c r="AB44" s="106"/>
      <c r="AC44" s="112" t="n">
        <f aca="false">(V44-U44)+AZ44</f>
        <v>0</v>
      </c>
      <c r="AD44" s="113" t="n">
        <f aca="false">U44-T44</f>
        <v>0</v>
      </c>
      <c r="AE44" s="106"/>
      <c r="AF44" s="114" t="str">
        <f aca="false">IF(AE44&gt;0, V44/(AE44*24),"no data")</f>
        <v>no data</v>
      </c>
      <c r="AG44" s="115" t="str">
        <f aca="false">IF(R44&gt;0,R44/24,"no data")</f>
        <v>no data</v>
      </c>
      <c r="AH44" s="114" t="str">
        <f aca="false">IF(U44&gt;0,(U44/R44),"no data")</f>
        <v>no data</v>
      </c>
      <c r="AI44" s="116" t="e">
        <f aca="false">(1440-((W44*X44)+(Y44*Z44)+(AA44*AB44))/(W44+Y44+AA44))/1440</f>
        <v>#DIV/0!</v>
      </c>
      <c r="AJ44" s="117" t="str">
        <f aca="false">IF(U44&gt;0,(1440-((X44*W44+AT44*AU44)+(Z44*Y44+AV44*AW44)+(AA44*AB44+AX44*AY44))/(W44+Y44+AA44))/1440,"no data")</f>
        <v>no data</v>
      </c>
      <c r="AK44" s="154"/>
      <c r="AL44" s="105"/>
      <c r="AM44" s="105" t="n">
        <f aca="false">AK44*AL44</f>
        <v>0</v>
      </c>
      <c r="AN44" s="154"/>
      <c r="AO44" s="106"/>
      <c r="AP44" s="121" t="n">
        <f aca="false">AN44*AO44</f>
        <v>0</v>
      </c>
      <c r="AQ44" s="122" t="str">
        <f aca="false">IF(U44&gt;0,((((AK44*AL44)+(AN44*AO44))/(U44*1000))*1000000),"no data")</f>
        <v>no data</v>
      </c>
      <c r="AR44" s="123" t="n">
        <f aca="false">S44/24</f>
        <v>0</v>
      </c>
      <c r="AS44" s="34"/>
      <c r="AT44" s="106"/>
      <c r="AU44" s="125"/>
      <c r="AV44" s="125"/>
      <c r="AW44" s="106"/>
      <c r="AX44" s="125"/>
      <c r="AY44" s="106"/>
      <c r="AZ44" s="106"/>
      <c r="BB44" s="126"/>
      <c r="BC44" s="126"/>
      <c r="BD44" s="126"/>
      <c r="BE44" s="126"/>
      <c r="BF44" s="126" t="str">
        <f aca="false">AQ44</f>
        <v>no data</v>
      </c>
      <c r="BG44" s="328"/>
      <c r="BH44" s="153"/>
      <c r="BI44" s="154"/>
      <c r="BJ44" s="155"/>
      <c r="BK44" s="156"/>
      <c r="BL44" s="155"/>
      <c r="BM44" s="155"/>
      <c r="BN44" s="156"/>
      <c r="BO44" s="155"/>
      <c r="BP44" s="131"/>
      <c r="BQ44" s="155"/>
      <c r="BR44" s="155"/>
      <c r="BS44" s="84"/>
      <c r="BT44" s="126"/>
      <c r="BU44" s="126"/>
      <c r="BV44" s="98"/>
      <c r="BW44" s="126"/>
      <c r="BX44" s="128"/>
      <c r="BY44" s="128"/>
      <c r="CA44" s="128"/>
      <c r="CB44" s="128"/>
      <c r="CD44" s="128"/>
      <c r="CE44" s="128"/>
      <c r="CF44" s="128"/>
      <c r="CG44" s="128"/>
    </row>
    <row r="45" customFormat="false" ht="14.3" hidden="false" customHeight="false" outlineLevel="0" collapsed="false">
      <c r="A45" s="101"/>
      <c r="B45" s="102" t="n">
        <v>43589</v>
      </c>
      <c r="C45" s="103"/>
      <c r="D45" s="132"/>
      <c r="E45" s="105"/>
      <c r="F45" s="106"/>
      <c r="G45" s="106"/>
      <c r="H45" s="107"/>
      <c r="I45" s="107"/>
      <c r="J45" s="107"/>
      <c r="K45" s="107"/>
      <c r="L45" s="136"/>
      <c r="M45" s="136"/>
      <c r="N45" s="136"/>
      <c r="O45" s="136"/>
      <c r="P45" s="136"/>
      <c r="Q45" s="136"/>
      <c r="R45" s="136"/>
      <c r="S45" s="110"/>
      <c r="T45" s="110"/>
      <c r="U45" s="111"/>
      <c r="V45" s="111"/>
      <c r="W45" s="107"/>
      <c r="X45" s="107"/>
      <c r="Y45" s="107"/>
      <c r="Z45" s="107"/>
      <c r="AA45" s="107"/>
      <c r="AB45" s="106"/>
      <c r="AC45" s="112" t="n">
        <f aca="false">(V45-U45)+AZ45</f>
        <v>0</v>
      </c>
      <c r="AD45" s="113" t="n">
        <f aca="false">U45-T45</f>
        <v>0</v>
      </c>
      <c r="AE45" s="106"/>
      <c r="AF45" s="114" t="str">
        <f aca="false">IF(AE45&gt;0, V45/(AE45*24),"no data")</f>
        <v>no data</v>
      </c>
      <c r="AG45" s="115" t="str">
        <f aca="false">IF(R45&gt;0,R45/24,"no data")</f>
        <v>no data</v>
      </c>
      <c r="AH45" s="114" t="str">
        <f aca="false">IF(U45&gt;0,(U45/R45),"no data")</f>
        <v>no data</v>
      </c>
      <c r="AI45" s="116" t="e">
        <f aca="false">(1440-((W45*X45)+(Y45*Z45)+(AA45*AB45))/(W45+Y45+AA45))/1440</f>
        <v>#DIV/0!</v>
      </c>
      <c r="AJ45" s="117" t="str">
        <f aca="false">IF(U45&gt;0,(1440-((X45*W45+AT45*AU45)+(Z45*Y45+AV45*AW45)+(AA45*AB45+AX45*AY45))/(W45+Y45+AA45))/1440,"no data")</f>
        <v>no data</v>
      </c>
      <c r="AK45" s="154"/>
      <c r="AL45" s="105"/>
      <c r="AM45" s="105" t="n">
        <f aca="false">AK45*AL45</f>
        <v>0</v>
      </c>
      <c r="AN45" s="154"/>
      <c r="AO45" s="106"/>
      <c r="AP45" s="121" t="n">
        <f aca="false">AN45*AO45</f>
        <v>0</v>
      </c>
      <c r="AQ45" s="122" t="str">
        <f aca="false">IF(U45&gt;0,((((AK45*AL45)+(AN45*AO45))/(U45*1000))*1000000),"no data")</f>
        <v>no data</v>
      </c>
      <c r="AR45" s="123" t="n">
        <f aca="false">S45/24</f>
        <v>0</v>
      </c>
      <c r="AS45" s="34"/>
      <c r="AT45" s="106"/>
      <c r="AU45" s="125"/>
      <c r="AV45" s="125"/>
      <c r="AW45" s="106"/>
      <c r="AX45" s="125"/>
      <c r="AY45" s="106"/>
      <c r="AZ45" s="106"/>
      <c r="BB45" s="126"/>
      <c r="BC45" s="126"/>
      <c r="BD45" s="126"/>
      <c r="BE45" s="126"/>
      <c r="BF45" s="126" t="str">
        <f aca="false">AQ45</f>
        <v>no data</v>
      </c>
      <c r="BG45" s="328"/>
      <c r="BH45" s="153"/>
      <c r="BI45" s="154"/>
      <c r="BJ45" s="155"/>
      <c r="BK45" s="156"/>
      <c r="BL45" s="156"/>
      <c r="BM45" s="156"/>
      <c r="BN45" s="156"/>
      <c r="BO45" s="155"/>
      <c r="BP45" s="157"/>
      <c r="BQ45" s="128"/>
      <c r="BR45" s="128"/>
      <c r="BS45" s="84"/>
      <c r="BT45" s="126"/>
      <c r="BU45" s="126"/>
      <c r="BV45" s="98"/>
      <c r="BW45" s="126"/>
      <c r="BX45" s="128"/>
      <c r="BY45" s="128"/>
      <c r="CA45" s="128"/>
      <c r="CB45" s="128"/>
      <c r="CD45" s="128"/>
      <c r="CE45" s="128"/>
      <c r="CF45" s="128"/>
      <c r="CG45" s="128"/>
    </row>
    <row r="46" customFormat="false" ht="14.3" hidden="false" customHeight="false" outlineLevel="0" collapsed="false">
      <c r="A46" s="101"/>
      <c r="B46" s="102" t="n">
        <v>43590</v>
      </c>
      <c r="C46" s="103"/>
      <c r="D46" s="132"/>
      <c r="E46" s="105"/>
      <c r="F46" s="106"/>
      <c r="G46" s="106"/>
      <c r="H46" s="107"/>
      <c r="I46" s="107"/>
      <c r="J46" s="107"/>
      <c r="K46" s="107"/>
      <c r="L46" s="136"/>
      <c r="M46" s="136"/>
      <c r="N46" s="136"/>
      <c r="O46" s="136"/>
      <c r="P46" s="136"/>
      <c r="Q46" s="136"/>
      <c r="R46" s="136"/>
      <c r="S46" s="110"/>
      <c r="T46" s="110"/>
      <c r="U46" s="111"/>
      <c r="V46" s="111"/>
      <c r="W46" s="107"/>
      <c r="X46" s="107"/>
      <c r="Y46" s="107"/>
      <c r="Z46" s="107"/>
      <c r="AA46" s="107"/>
      <c r="AB46" s="106"/>
      <c r="AC46" s="112" t="n">
        <f aca="false">(V46-U46)+AZ46</f>
        <v>0</v>
      </c>
      <c r="AD46" s="113" t="n">
        <f aca="false">U46-T46</f>
        <v>0</v>
      </c>
      <c r="AE46" s="106"/>
      <c r="AF46" s="114" t="str">
        <f aca="false">IF(AE46&gt;0, V46/(AE46*24),"no data")</f>
        <v>no data</v>
      </c>
      <c r="AG46" s="115" t="str">
        <f aca="false">IF(R46&gt;0,R46/24,"no data")</f>
        <v>no data</v>
      </c>
      <c r="AH46" s="114" t="str">
        <f aca="false">IF(U46&gt;0,(U46/R46),"no data")</f>
        <v>no data</v>
      </c>
      <c r="AI46" s="116" t="e">
        <f aca="false">(1440-((W46*X46)+(Y46*Z46)+(AA46*AB46))/(W46+Y46+AA46))/1440</f>
        <v>#DIV/0!</v>
      </c>
      <c r="AJ46" s="117" t="str">
        <f aca="false">IF(U46&gt;0,(1440-((X46*W46+AT46*AU46)+(Z46*Y46+AV46*AW46)+(AA46*AB46+AX46*AY46))/(W46+Y46+AA46))/1440,"no data")</f>
        <v>no data</v>
      </c>
      <c r="AK46" s="154"/>
      <c r="AL46" s="105"/>
      <c r="AM46" s="105" t="n">
        <f aca="false">AK46*AL46</f>
        <v>0</v>
      </c>
      <c r="AN46" s="154"/>
      <c r="AO46" s="106"/>
      <c r="AP46" s="121" t="n">
        <f aca="false">AN46*AO46</f>
        <v>0</v>
      </c>
      <c r="AQ46" s="122" t="str">
        <f aca="false">IF(U46&gt;0,((((AK46*AL46)+(AN46*AO46))/(U46*1000))*1000000),"no data")</f>
        <v>no data</v>
      </c>
      <c r="AR46" s="123" t="n">
        <f aca="false">S46/24</f>
        <v>0</v>
      </c>
      <c r="AS46" s="34"/>
      <c r="AT46" s="106"/>
      <c r="AU46" s="125"/>
      <c r="AV46" s="125"/>
      <c r="AW46" s="106"/>
      <c r="AX46" s="125"/>
      <c r="AY46" s="106"/>
      <c r="AZ46" s="106"/>
      <c r="BB46" s="126"/>
      <c r="BC46" s="126"/>
      <c r="BD46" s="126"/>
      <c r="BE46" s="126"/>
      <c r="BF46" s="126" t="str">
        <f aca="false">AQ46</f>
        <v>no data</v>
      </c>
      <c r="BG46" s="328"/>
      <c r="BH46" s="153"/>
      <c r="BI46" s="154"/>
      <c r="BJ46" s="155"/>
      <c r="BK46" s="156"/>
      <c r="BL46" s="156"/>
      <c r="BM46" s="156"/>
      <c r="BN46" s="156"/>
      <c r="BO46" s="155"/>
      <c r="BP46" s="157"/>
      <c r="BQ46" s="128"/>
      <c r="BR46" s="128"/>
      <c r="BS46" s="84"/>
      <c r="BT46" s="126"/>
      <c r="BU46" s="126"/>
      <c r="BV46" s="98"/>
      <c r="BW46" s="126"/>
      <c r="BX46" s="126"/>
      <c r="BY46" s="126"/>
      <c r="CA46" s="126"/>
      <c r="CB46" s="126"/>
      <c r="CD46" s="126"/>
      <c r="CE46" s="126"/>
      <c r="CF46" s="126"/>
      <c r="CG46" s="126"/>
    </row>
    <row r="47" customFormat="false" ht="14.3" hidden="false" customHeight="false" outlineLevel="0" collapsed="false">
      <c r="A47" s="101"/>
      <c r="B47" s="102" t="n">
        <v>43591</v>
      </c>
      <c r="C47" s="103"/>
      <c r="D47" s="132"/>
      <c r="E47" s="105"/>
      <c r="F47" s="106"/>
      <c r="G47" s="106"/>
      <c r="H47" s="107"/>
      <c r="I47" s="107"/>
      <c r="J47" s="107"/>
      <c r="K47" s="107"/>
      <c r="L47" s="136"/>
      <c r="M47" s="136"/>
      <c r="N47" s="136"/>
      <c r="O47" s="136"/>
      <c r="P47" s="136"/>
      <c r="Q47" s="136"/>
      <c r="R47" s="136"/>
      <c r="S47" s="110"/>
      <c r="T47" s="110"/>
      <c r="U47" s="111"/>
      <c r="V47" s="111"/>
      <c r="W47" s="107"/>
      <c r="X47" s="107"/>
      <c r="Y47" s="107"/>
      <c r="Z47" s="107"/>
      <c r="AA47" s="107"/>
      <c r="AB47" s="106"/>
      <c r="AC47" s="112" t="n">
        <f aca="false">(V47-U47)+AZ47</f>
        <v>0</v>
      </c>
      <c r="AD47" s="113" t="n">
        <f aca="false">U47-T47</f>
        <v>0</v>
      </c>
      <c r="AE47" s="106"/>
      <c r="AF47" s="114" t="str">
        <f aca="false">IF(AE47&gt;0, V47/(AE47*24),"no data")</f>
        <v>no data</v>
      </c>
      <c r="AG47" s="115" t="str">
        <f aca="false">IF(R47&gt;0,R47/24,"no data")</f>
        <v>no data</v>
      </c>
      <c r="AH47" s="114" t="str">
        <f aca="false">IF(U47&gt;0,(U47/R47),"no data")</f>
        <v>no data</v>
      </c>
      <c r="AI47" s="116" t="e">
        <f aca="false">(1440-((W47*X47)+(Y47*Z47)+(AA47*AB47))/(W47+Y47+AA47))/1440</f>
        <v>#DIV/0!</v>
      </c>
      <c r="AJ47" s="117" t="str">
        <f aca="false">IF(U47&gt;0,(1440-((X47*W47+AT47*AU47)+(Z47*Y47+AV47*AW47)+(AA47*AB47+AX47*AY47))/(W47+Y47+AA47))/1440,"no data")</f>
        <v>no data</v>
      </c>
      <c r="AK47" s="154"/>
      <c r="AL47" s="105"/>
      <c r="AM47" s="105" t="n">
        <f aca="false">AK47*AL47</f>
        <v>0</v>
      </c>
      <c r="AN47" s="154"/>
      <c r="AO47" s="106"/>
      <c r="AP47" s="121" t="n">
        <f aca="false">AN47*AO47</f>
        <v>0</v>
      </c>
      <c r="AQ47" s="122" t="str">
        <f aca="false">IF(U47&gt;0,((((AK47*AL47)+(AN47*AO47))/(U47*1000))*1000000),"no data")</f>
        <v>no data</v>
      </c>
      <c r="AR47" s="123" t="n">
        <f aca="false">S47/24</f>
        <v>0</v>
      </c>
      <c r="AS47" s="34"/>
      <c r="AT47" s="106"/>
      <c r="AU47" s="125"/>
      <c r="AV47" s="125"/>
      <c r="AW47" s="106"/>
      <c r="AX47" s="125"/>
      <c r="AY47" s="106"/>
      <c r="AZ47" s="106"/>
      <c r="BB47" s="126"/>
      <c r="BC47" s="126"/>
      <c r="BD47" s="126"/>
      <c r="BE47" s="126"/>
      <c r="BF47" s="126" t="str">
        <f aca="false">AQ47</f>
        <v>no data</v>
      </c>
      <c r="BG47" s="328" t="n">
        <f aca="false">BD47/24</f>
        <v>0</v>
      </c>
      <c r="BH47" s="153"/>
      <c r="BI47" s="154"/>
      <c r="BJ47" s="155"/>
      <c r="BK47" s="156"/>
      <c r="BL47" s="156"/>
      <c r="BM47" s="156"/>
      <c r="BN47" s="156"/>
      <c r="BO47" s="155"/>
      <c r="BP47" s="157"/>
      <c r="BQ47" s="128"/>
      <c r="BR47" s="128"/>
      <c r="BS47" s="84"/>
      <c r="BT47" s="126"/>
      <c r="BU47" s="126"/>
      <c r="BV47" s="98"/>
      <c r="BW47" s="126" t="n">
        <f aca="false">BH47+BI47</f>
        <v>0</v>
      </c>
      <c r="BX47" s="172"/>
      <c r="BY47" s="172"/>
      <c r="CA47" s="172"/>
      <c r="CB47" s="172"/>
      <c r="CD47" s="172"/>
      <c r="CE47" s="172"/>
      <c r="CF47" s="172"/>
      <c r="CG47" s="172"/>
    </row>
    <row r="48" customFormat="false" ht="14.3" hidden="false" customHeight="false" outlineLevel="0" collapsed="false">
      <c r="A48" s="255"/>
      <c r="B48" s="256" t="s">
        <v>137</v>
      </c>
      <c r="C48" s="257" t="n">
        <f aca="false">AVERAGE(C12:C41)</f>
        <v>83.64</v>
      </c>
      <c r="D48" s="258" t="n">
        <f aca="false">AVERAGE(D11:D41)</f>
        <v>0.526293548387097</v>
      </c>
      <c r="E48" s="257" t="n">
        <f aca="false">AVERAGE(E11:E41)</f>
        <v>64.8264516129032</v>
      </c>
      <c r="F48" s="257" t="n">
        <f aca="false">AVERAGE(F12:F41)</f>
        <v>95.8836666666667</v>
      </c>
      <c r="G48" s="257" t="n">
        <f aca="false">AVERAGE(G12:G41)</f>
        <v>72.0416666666667</v>
      </c>
      <c r="H48" s="257" t="n">
        <f aca="false">SUM(H11:H41)+(INT(SUM(I11:I41)/60))</f>
        <v>497</v>
      </c>
      <c r="I48" s="257" t="n">
        <f aca="false">SUM(I11:I41)-(INT(SUM(I11:I41)/60)*60)</f>
        <v>11</v>
      </c>
      <c r="J48" s="257" t="n">
        <f aca="false">SUM(J11:J41)+(INT(SUM(K11:K41)/60))</f>
        <v>546</v>
      </c>
      <c r="K48" s="257" t="n">
        <f aca="false">SUM(K11:K41)-(INT(SUM(K11:K41)/60)*60)</f>
        <v>35</v>
      </c>
      <c r="L48" s="257" t="n">
        <f aca="false">SUM(L12:L41)+(INT(SUM(M12:M41)/60))</f>
        <v>167</v>
      </c>
      <c r="M48" s="257" t="n">
        <f aca="false">SUM(M11:M41)-(INT(SUM(M11:M41)/60)*60)</f>
        <v>10</v>
      </c>
      <c r="N48" s="257" t="n">
        <f aca="false">SUM(N11:N41)+(INT(SUM(O11:O41)/60))</f>
        <v>62</v>
      </c>
      <c r="O48" s="257" t="n">
        <f aca="false">SUM(O11:O41)-(INT(SUM(O11:O41)/60)*60)</f>
        <v>10</v>
      </c>
      <c r="P48" s="257" t="n">
        <f aca="false">SUM(P12:P41)+(INT(SUM(Q12:Q41)/60))</f>
        <v>218</v>
      </c>
      <c r="Q48" s="257" t="n">
        <f aca="false">SUM(Q11:Q41)-(INT(SUM(Q11:Q41)/60)*60)</f>
        <v>39</v>
      </c>
      <c r="R48" s="259" t="n">
        <f aca="false">SUM(R12:R41)</f>
        <v>106773</v>
      </c>
      <c r="S48" s="259" t="n">
        <f aca="false">SUM(S12:S41)</f>
        <v>95042</v>
      </c>
      <c r="T48" s="259" t="n">
        <f aca="false">SUM(T12:T41)</f>
        <v>81430</v>
      </c>
      <c r="U48" s="260" t="n">
        <v>69522.83</v>
      </c>
      <c r="V48" s="260" t="n">
        <f aca="false">SUM(V12:V41)</f>
        <v>71717</v>
      </c>
      <c r="W48" s="261" t="n">
        <f aca="false">AVERAGE(W9:W46)</f>
        <v>42.4242424242424</v>
      </c>
      <c r="X48" s="261" t="n">
        <f aca="false">SUM(X9:X46)</f>
        <v>239</v>
      </c>
      <c r="Y48" s="261" t="n">
        <f aca="false">AVERAGE(Y9:Y46)</f>
        <v>43.8181818181818</v>
      </c>
      <c r="Z48" s="261" t="n">
        <f aca="false">SUM(Z9:Z46)</f>
        <v>3725</v>
      </c>
      <c r="AA48" s="261" t="n">
        <f aca="false">AVERAGE(AA9:AA46)</f>
        <v>60.7575757575758</v>
      </c>
      <c r="AB48" s="261" t="n">
        <f aca="false">SUM(AB9:AB46)</f>
        <v>462</v>
      </c>
      <c r="AC48" s="262" t="n">
        <f aca="false">V48-U48+AZ48</f>
        <v>2264.17</v>
      </c>
      <c r="AD48" s="263" t="n">
        <f aca="false">(SUM($AD$9:$AD$46))</f>
        <v>-22670</v>
      </c>
      <c r="AE48" s="263" t="n">
        <f aca="false">AVERAGE(AE9:AE46)</f>
        <v>106.212121212121</v>
      </c>
      <c r="AF48" s="265" t="n">
        <f aca="false">AVERAGE(AF9:AF46)</f>
        <v>0.833883589636006</v>
      </c>
      <c r="AG48" s="265" t="n">
        <f aca="false">AVERAGE(AG12:AG41)</f>
        <v>148.295833333333</v>
      </c>
      <c r="AH48" s="264" t="n">
        <f aca="false">U48/R48</f>
        <v>0.651127438584661</v>
      </c>
      <c r="AI48" s="264" t="e">
        <f aca="false">AVERAGE(AI9:AI46)</f>
        <v>#DIV/0!</v>
      </c>
      <c r="AJ48" s="264" t="n">
        <f aca="false">AVERAGE(AJ9:AJ46)</f>
        <v>0.859227277776</v>
      </c>
      <c r="AK48" s="266" t="n">
        <f aca="false">SUM(AK12:AK41)</f>
        <v>172.572</v>
      </c>
      <c r="AL48" s="266" t="n">
        <f aca="false">AVERAGE(AL12:AL41)</f>
        <v>119.699666666667</v>
      </c>
      <c r="AM48" s="266" t="n">
        <f aca="false">SUM(AM12:AM41)</f>
        <v>23560.15171</v>
      </c>
      <c r="AN48" s="266" t="n">
        <f aca="false">SUM(AN12:AN41)</f>
        <v>580.850688387</v>
      </c>
      <c r="AO48" s="263" t="n">
        <f aca="false">AVERAGE(AO12:AO41)</f>
        <v>933.440803935748</v>
      </c>
      <c r="AP48" s="265" t="n">
        <f aca="false">SUM(AP12:AP41)</f>
        <v>581192.521456</v>
      </c>
      <c r="AQ48" s="267" t="n">
        <f aca="false">((AM48+AP48))/(U48*1000)*1000000</f>
        <v>8698.61990897091</v>
      </c>
      <c r="AR48" s="268"/>
      <c r="AS48" s="34"/>
      <c r="AT48" s="269" t="n">
        <f aca="false">SUM(AT9:AT46)</f>
        <v>236</v>
      </c>
      <c r="AU48" s="269" t="n">
        <f aca="false">SUM(AU9:AU46)</f>
        <v>611</v>
      </c>
      <c r="AV48" s="269" t="n">
        <f aca="false">SUM(AV9:AV46)</f>
        <v>128</v>
      </c>
      <c r="AW48" s="269" t="n">
        <f aca="false">SUM(AW9:AW46)</f>
        <v>490</v>
      </c>
      <c r="AX48" s="269" t="n">
        <f aca="false">SUM(AX9:AX46)</f>
        <v>554.8</v>
      </c>
      <c r="AY48" s="269" t="n">
        <f aca="false">SUM(AY9:AY46)</f>
        <v>22949</v>
      </c>
      <c r="AZ48" s="269" t="n">
        <f aca="false">SUM(AZ9:AZ46)</f>
        <v>70</v>
      </c>
      <c r="BB48" s="269" t="n">
        <f aca="false">SUM(BB9:BB46)</f>
        <v>21193</v>
      </c>
      <c r="BC48" s="269" t="n">
        <f aca="false">SUM(BC9:BC46)</f>
        <v>23569</v>
      </c>
      <c r="BD48" s="269" t="n">
        <f aca="false">SUM(BD9:BD46)</f>
        <v>26955</v>
      </c>
      <c r="BE48" s="5" t="n">
        <f aca="false">(BC48-BB48)</f>
        <v>2376</v>
      </c>
      <c r="BF48" s="271" t="n">
        <f aca="false">AQ48</f>
        <v>8698.61990897091</v>
      </c>
      <c r="BG48" s="271" t="n">
        <f aca="false">SUM(BG12:BG47)</f>
        <v>1123.125</v>
      </c>
      <c r="BH48" s="271" t="n">
        <f aca="false">SUM(BH9:BH46)</f>
        <v>27.336</v>
      </c>
      <c r="BI48" s="271" t="n">
        <f aca="false">SUM(BI9:BI46)</f>
        <v>22.3511</v>
      </c>
      <c r="BJ48" s="271" t="n">
        <f aca="false">SUM(BJ9:BJ46)</f>
        <v>0</v>
      </c>
      <c r="BK48" s="271" t="n">
        <f aca="false">SUM(BK9:BK46)</f>
        <v>544.33</v>
      </c>
      <c r="BL48" s="271" t="n">
        <f aca="false">SUM(BL9:BL46)</f>
        <v>476.141</v>
      </c>
      <c r="BM48" s="271" t="n">
        <f aca="false">SUM(BM9:BM46)</f>
        <v>473.93</v>
      </c>
      <c r="BN48" s="272" t="n">
        <f aca="false">AVERAGE(BN9:BN46)</f>
        <v>992.102727272727</v>
      </c>
      <c r="BO48" s="272" t="n">
        <f aca="false">AVERAGE(BO9:BO46)</f>
        <v>50.070606060606</v>
      </c>
      <c r="BP48" s="272" t="n">
        <f aca="false">AVERAGE(BP9:BP46)</f>
        <v>0.736542424242424</v>
      </c>
      <c r="BQ48" s="272" t="n">
        <f aca="false">AVERAGE(BQ9:BQ46)</f>
        <v>68.6675757575758</v>
      </c>
      <c r="BR48" s="272" t="n">
        <f aca="false">AVERAGE(BR9:BR46)</f>
        <v>68.3742424242424</v>
      </c>
      <c r="BS48" s="84"/>
      <c r="BT48" s="272" t="n">
        <f aca="false">AVERAGE(BT9:BT46)</f>
        <v>8991.9696969697</v>
      </c>
      <c r="BU48" s="272" t="n">
        <f aca="false">AVERAGE(BU9:BU46)</f>
        <v>8684.21212121212</v>
      </c>
      <c r="BV48" s="5"/>
      <c r="BW48" s="273" t="n">
        <f aca="false">(SUM(BW9:BW46))</f>
        <v>10.401</v>
      </c>
      <c r="BX48" s="273" t="n">
        <f aca="false">(SUM(BX9:BX46))</f>
        <v>276.983333333333</v>
      </c>
      <c r="BY48" s="273" t="n">
        <f aca="false">(SUM(BY9:BY46))</f>
        <v>275.53</v>
      </c>
      <c r="CA48" s="273" t="n">
        <f aca="false">(SUM(CA9:CA46))</f>
        <v>0</v>
      </c>
      <c r="CB48" s="273" t="n">
        <f aca="false">(SUM(CB9:CB46))</f>
        <v>74.16</v>
      </c>
      <c r="CD48" s="273"/>
      <c r="CE48" s="273"/>
      <c r="CF48" s="273"/>
      <c r="CG48" s="273"/>
    </row>
    <row r="49" customFormat="false" ht="14.95" hidden="false" customHeight="false" outlineLevel="0" collapsed="false">
      <c r="A49" s="274"/>
      <c r="B49" s="275" t="s">
        <v>138</v>
      </c>
      <c r="C49" s="276" t="s">
        <v>139</v>
      </c>
      <c r="D49" s="277" t="s">
        <v>140</v>
      </c>
      <c r="E49" s="277"/>
      <c r="F49" s="278" t="s">
        <v>141</v>
      </c>
      <c r="G49" s="278" t="s">
        <v>142</v>
      </c>
      <c r="H49" s="278" t="s">
        <v>80</v>
      </c>
      <c r="I49" s="278" t="s">
        <v>81</v>
      </c>
      <c r="J49" s="278" t="s">
        <v>80</v>
      </c>
      <c r="K49" s="278" t="s">
        <v>81</v>
      </c>
      <c r="L49" s="278" t="s">
        <v>80</v>
      </c>
      <c r="M49" s="278" t="s">
        <v>81</v>
      </c>
      <c r="N49" s="278" t="s">
        <v>80</v>
      </c>
      <c r="O49" s="278" t="s">
        <v>81</v>
      </c>
      <c r="P49" s="279" t="s">
        <v>143</v>
      </c>
      <c r="Q49" s="279" t="s">
        <v>144</v>
      </c>
      <c r="R49" s="279" t="s">
        <v>145</v>
      </c>
      <c r="S49" s="279" t="s">
        <v>145</v>
      </c>
      <c r="T49" s="279" t="s">
        <v>145</v>
      </c>
      <c r="U49" s="279" t="s">
        <v>145</v>
      </c>
      <c r="V49" s="279" t="s">
        <v>145</v>
      </c>
      <c r="W49" s="279" t="s">
        <v>146</v>
      </c>
      <c r="X49" s="279" t="s">
        <v>147</v>
      </c>
      <c r="Y49" s="279" t="s">
        <v>148</v>
      </c>
      <c r="Z49" s="279" t="s">
        <v>147</v>
      </c>
      <c r="AA49" s="279" t="s">
        <v>148</v>
      </c>
      <c r="AB49" s="279" t="s">
        <v>147</v>
      </c>
      <c r="AC49" s="279" t="s">
        <v>149</v>
      </c>
      <c r="AD49" s="279" t="s">
        <v>150</v>
      </c>
      <c r="AE49" s="279" t="s">
        <v>151</v>
      </c>
      <c r="AF49" s="279" t="s">
        <v>152</v>
      </c>
      <c r="AG49" s="279" t="s">
        <v>153</v>
      </c>
      <c r="AH49" s="279" t="s">
        <v>153</v>
      </c>
      <c r="AI49" s="279"/>
      <c r="AJ49" s="279" t="s">
        <v>153</v>
      </c>
      <c r="AK49" s="279" t="s">
        <v>154</v>
      </c>
      <c r="AL49" s="279" t="s">
        <v>153</v>
      </c>
      <c r="AM49" s="279"/>
      <c r="AN49" s="279" t="s">
        <v>154</v>
      </c>
      <c r="AO49" s="279" t="s">
        <v>153</v>
      </c>
      <c r="AP49" s="280"/>
      <c r="AQ49" s="281" t="s">
        <v>153</v>
      </c>
      <c r="AR49" s="282"/>
      <c r="AS49" s="283"/>
      <c r="AZ49" s="284" t="s">
        <v>154</v>
      </c>
      <c r="BF49" s="285" t="str">
        <f aca="false">AQ49</f>
        <v>Avg.</v>
      </c>
      <c r="BT49" s="5"/>
      <c r="BU49" s="5"/>
      <c r="BV49" s="5"/>
    </row>
    <row r="50" customFormat="false" ht="14.95" hidden="false" customHeight="false" outlineLevel="0" collapsed="false"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  <c r="AD50" s="286"/>
      <c r="AE50" s="286"/>
      <c r="AF50" s="286"/>
      <c r="AG50" s="286"/>
      <c r="AH50" s="286"/>
      <c r="AI50" s="286"/>
      <c r="AJ50" s="286"/>
      <c r="AK50" s="286"/>
      <c r="AL50" s="286"/>
      <c r="AM50" s="287"/>
      <c r="AQ50" s="288"/>
      <c r="AR50" s="288"/>
      <c r="BA50" s="289"/>
      <c r="BB50" s="290"/>
      <c r="BC50" s="290"/>
      <c r="BD50" s="290"/>
      <c r="BE50" s="5"/>
      <c r="BT50" s="5"/>
      <c r="BU50" s="5"/>
      <c r="BV50" s="5"/>
    </row>
    <row r="51" customFormat="false" ht="61.5" hidden="false" customHeight="true" outlineLevel="0" collapsed="false">
      <c r="B51" s="291" t="s">
        <v>155</v>
      </c>
      <c r="C51" s="291" t="s">
        <v>156</v>
      </c>
      <c r="D51" s="291" t="s">
        <v>157</v>
      </c>
      <c r="E51" s="291" t="s">
        <v>4</v>
      </c>
      <c r="F51" s="291" t="s">
        <v>158</v>
      </c>
      <c r="G51" s="291"/>
      <c r="H51" s="291" t="s">
        <v>159</v>
      </c>
      <c r="I51" s="291"/>
      <c r="J51" s="291" t="s">
        <v>160</v>
      </c>
      <c r="K51" s="291"/>
      <c r="L51" s="291" t="s">
        <v>161</v>
      </c>
      <c r="M51" s="291"/>
      <c r="N51" s="291" t="s">
        <v>162</v>
      </c>
      <c r="O51" s="291"/>
      <c r="P51" s="291" t="s">
        <v>163</v>
      </c>
      <c r="Q51" s="291"/>
      <c r="R51" s="292" t="s">
        <v>164</v>
      </c>
      <c r="S51" s="293" t="s">
        <v>165</v>
      </c>
      <c r="T51" s="294" t="s">
        <v>166</v>
      </c>
      <c r="U51" s="291" t="s">
        <v>12</v>
      </c>
      <c r="V51" s="294" t="s">
        <v>13</v>
      </c>
      <c r="W51" s="291" t="s">
        <v>167</v>
      </c>
      <c r="X51" s="291" t="s">
        <v>15</v>
      </c>
      <c r="Y51" s="291" t="s">
        <v>168</v>
      </c>
      <c r="Z51" s="291" t="s">
        <v>17</v>
      </c>
      <c r="AA51" s="291" t="s">
        <v>19</v>
      </c>
      <c r="AB51" s="291" t="s">
        <v>18</v>
      </c>
      <c r="AC51" s="293" t="s">
        <v>20</v>
      </c>
      <c r="AD51" s="295" t="s">
        <v>21</v>
      </c>
      <c r="AE51" s="296" t="s">
        <v>22</v>
      </c>
      <c r="AF51" s="296" t="s">
        <v>23</v>
      </c>
      <c r="AG51" s="296" t="s">
        <v>169</v>
      </c>
      <c r="AH51" s="291" t="s">
        <v>170</v>
      </c>
      <c r="AI51" s="291" t="s">
        <v>26</v>
      </c>
      <c r="AJ51" s="297" t="s">
        <v>27</v>
      </c>
      <c r="AK51" s="294" t="s">
        <v>171</v>
      </c>
      <c r="AL51" s="298" t="s">
        <v>29</v>
      </c>
      <c r="AM51" s="298" t="s">
        <v>30</v>
      </c>
      <c r="AN51" s="294" t="s">
        <v>172</v>
      </c>
      <c r="AO51" s="298" t="s">
        <v>173</v>
      </c>
      <c r="AP51" s="298" t="s">
        <v>33</v>
      </c>
      <c r="AQ51" s="297" t="s">
        <v>174</v>
      </c>
      <c r="AR51" s="299"/>
      <c r="AS51" s="299"/>
      <c r="BA51" s="289"/>
      <c r="BB51" s="290"/>
      <c r="BC51" s="290"/>
      <c r="BD51" s="290"/>
      <c r="BE51" s="300" t="n">
        <f aca="false">AVERAGE(BE28:BE31)</f>
        <v>271.25</v>
      </c>
      <c r="BT51" s="5"/>
      <c r="BU51" s="5"/>
      <c r="BV51" s="5"/>
    </row>
    <row r="52" customFormat="false" ht="14.3" hidden="false" customHeight="false" outlineLevel="0" collapsed="false">
      <c r="B52" s="301" t="s">
        <v>97</v>
      </c>
      <c r="C52" s="302" t="n">
        <f aca="false">IF(C6=0,"no data",AVERAGE(C6:C12))</f>
        <v>79.3285714285714</v>
      </c>
      <c r="D52" s="303" t="n">
        <f aca="false">IF(D6=0,"no data",AVERAGE(D6:D12))</f>
        <v>0.530428571428571</v>
      </c>
      <c r="E52" s="302" t="n">
        <f aca="false">IF(E6=0,"no data",AVERAGE(E6:E12))</f>
        <v>62.3714285714286</v>
      </c>
      <c r="F52" s="302" t="n">
        <f aca="false">IF(F6=0,"no data",AVERAGE(F6:F12))</f>
        <v>94</v>
      </c>
      <c r="G52" s="302" t="n">
        <f aca="false">IF(G6=0,"no data",AVERAGE(G6:G12))</f>
        <v>66.2857142857143</v>
      </c>
      <c r="H52" s="302" t="n">
        <f aca="false">SUM(H6:H12)+INT(SUM(I6:I12)/60)</f>
        <v>0</v>
      </c>
      <c r="I52" s="302" t="n">
        <f aca="false">SUM(I6:I12)-INT(SUM(I6:I12)/60)*60</f>
        <v>0</v>
      </c>
      <c r="J52" s="302" t="n">
        <f aca="false">SUM(J6:J12)+INT(SUM(K6:K12)/60)</f>
        <v>0</v>
      </c>
      <c r="K52" s="302" t="n">
        <f aca="false">SUM(K6:K12)-INT(SUM(K6:K12)/60)*60</f>
        <v>0</v>
      </c>
      <c r="L52" s="302" t="n">
        <f aca="false">SUM(L6:L12)+INT(SUM(M6:M12)/60)</f>
        <v>0</v>
      </c>
      <c r="M52" s="302" t="n">
        <f aca="false">SUM(M6:M12)-INT(SUM(M6:M12)/60)*60</f>
        <v>0</v>
      </c>
      <c r="N52" s="302" t="n">
        <f aca="false">SUM(N6:N12)+INT(SUM(O6:O12)/60)</f>
        <v>0</v>
      </c>
      <c r="O52" s="302" t="n">
        <f aca="false">SUM(O6:O12)-INT(SUM(O6:O12)/60)*60</f>
        <v>0</v>
      </c>
      <c r="P52" s="302" t="n">
        <f aca="false">SUM(P6:P12)+INT(SUM(Q6:Q12)/60)</f>
        <v>0</v>
      </c>
      <c r="Q52" s="302" t="n">
        <f aca="false">SUM(Q6:Q12)-INT(SUM(Q6:Q12)/60)*60</f>
        <v>0</v>
      </c>
      <c r="R52" s="304" t="n">
        <f aca="false">IF(R6=0,"no data", AVERAGE(R6:R12))</f>
        <v>3602.14285714286</v>
      </c>
      <c r="S52" s="304" t="str">
        <f aca="false">IF(S6=0,"no data", AVERAGE(S6:S12))</f>
        <v>no data</v>
      </c>
      <c r="T52" s="304" t="str">
        <f aca="false">IF(T6=0,"no data", AVERAGE(T6:T12))</f>
        <v>no data</v>
      </c>
      <c r="U52" s="304" t="str">
        <f aca="false">IF(U6=0,"no data", AVERAGE(U6:U12))</f>
        <v>no data</v>
      </c>
      <c r="V52" s="304" t="str">
        <f aca="false">IF(V6=0,"no data", AVERAGE(V6:V12))</f>
        <v>no data</v>
      </c>
      <c r="W52" s="305" t="n">
        <f aca="false">IF(W6=0,"no data", AVERAGE(W6:W12))</f>
        <v>43</v>
      </c>
      <c r="X52" s="306" t="n">
        <f aca="false">IF(AND(X6=0,X7=0,X8=0,X9=0,X10=0,X11= 0,X12=0),"No outage",SUM(X6:X12))</f>
        <v>2880</v>
      </c>
      <c r="Y52" s="306" t="n">
        <f aca="false">IF(Y6=0,"no data", AVERAGE(Y6:Y12))</f>
        <v>47</v>
      </c>
      <c r="Z52" s="306" t="n">
        <f aca="false">IF(AND(Z6=0,Z7=0,Z8=0,Z9=0,Z10=0,Z11= 0,Z12=0),"No outage",SUM(Z6:Z12))</f>
        <v>2880</v>
      </c>
      <c r="AA52" s="306" t="n">
        <f aca="false">IF(AND(AA6=0,AA7=0,AA8=0,AA9=0,AA10=0, AA11=0,AA12=0),"No outage",SUM(AA6:AA12))</f>
        <v>420</v>
      </c>
      <c r="AB52" s="306" t="n">
        <f aca="false">IF(Z6=0,"no data", AVERAGE(AB6:AB12))</f>
        <v>411.428571428572</v>
      </c>
      <c r="AC52" s="302" t="n">
        <f aca="false">IF(Z6=0,"no data", SUM(AC6:AC12))</f>
        <v>36</v>
      </c>
      <c r="AD52" s="302" t="str">
        <f aca="false">IF(AD6=0,"no data", SUM(AD6:AD12))</f>
        <v>no data</v>
      </c>
      <c r="AE52" s="305" t="str">
        <f aca="false">IF(AE6=0,"no data", AVERAGE(AE6:AE12))</f>
        <v>no data</v>
      </c>
      <c r="AF52" s="307" t="str">
        <f aca="false">IF(AF6=0,"no data", AVERAGE(AF6:AF12))</f>
        <v>no data</v>
      </c>
      <c r="AG52" s="306" t="n">
        <f aca="false">IF(AG6=0,"no data", AVERAGE(AG6:AG12))</f>
        <v>150.089285714286</v>
      </c>
      <c r="AH52" s="307" t="str">
        <f aca="false">IF(AH6=0,"no data", AVERAGE(AH6:AH12))</f>
        <v>no data</v>
      </c>
      <c r="AI52" s="307" t="str">
        <f aca="false">IF(AI6=0,"no data", AVERAGE(AI6:AI12))</f>
        <v>no data</v>
      </c>
      <c r="AJ52" s="307" t="str">
        <f aca="false">IF(AJ6=0,"no data", AVERAGE(AJ6:AJ12))</f>
        <v>no data</v>
      </c>
      <c r="AK52" s="306" t="str">
        <f aca="false">IF(AK6=0,"no data", SUM(AK6:AK12))</f>
        <v>no data</v>
      </c>
      <c r="AL52" s="306" t="str">
        <f aca="false">IF(AL6=0,"no data", AVERAGE(AL6:AL12))</f>
        <v>no data</v>
      </c>
      <c r="AM52" s="306" t="e">
        <f aca="false">AK52*AL52</f>
        <v>#VALUE!</v>
      </c>
      <c r="AN52" s="306" t="str">
        <f aca="false">IF(AN6=0,"no data", SUM(AN6:AN12))</f>
        <v>no data</v>
      </c>
      <c r="AO52" s="306" t="str">
        <f aca="false">IF(AO6=0,"no data", AVERAGE(AO6:AO12))</f>
        <v>no data</v>
      </c>
      <c r="AP52" s="306" t="e">
        <f aca="false">AN52*AO52</f>
        <v>#VALUE!</v>
      </c>
      <c r="AQ52" s="308" t="e">
        <f aca="false">IF(AQ6=0,"no data", AVERAGE(AQ6:AQ12))</f>
        <v>#DIV/0!</v>
      </c>
      <c r="AR52" s="309"/>
      <c r="AS52" s="310"/>
      <c r="BA52" s="289"/>
      <c r="BB52" s="290"/>
      <c r="BC52" s="290"/>
      <c r="BD52" s="290"/>
      <c r="BT52" s="5"/>
      <c r="BU52" s="5"/>
      <c r="BV52" s="5"/>
    </row>
    <row r="53" customFormat="false" ht="14.3" hidden="false" customHeight="false" outlineLevel="0" collapsed="false">
      <c r="B53" s="301" t="s">
        <v>98</v>
      </c>
      <c r="C53" s="311" t="n">
        <f aca="false">IF(C13=0,"no data", AVERAGE(C13:C19))</f>
        <v>84.2357142857143</v>
      </c>
      <c r="D53" s="312" t="n">
        <f aca="false">IF(D13=0,"no data", AVERAGE(D13:D19))</f>
        <v>0.5239</v>
      </c>
      <c r="E53" s="302" t="n">
        <v>0</v>
      </c>
      <c r="F53" s="311" t="n">
        <f aca="false">IF(F13=0,"no data", AVERAGE(F13:F19))</f>
        <v>97.5714285714286</v>
      </c>
      <c r="G53" s="311" t="n">
        <f aca="false">IF(G13=0,"no data", AVERAGE(G13:G19))</f>
        <v>71.5714285714286</v>
      </c>
      <c r="H53" s="311" t="n">
        <f aca="false">SUM(H13:H19)+INT(SUM(I13:I19)/60)</f>
        <v>144</v>
      </c>
      <c r="I53" s="311" t="n">
        <f aca="false">SUM(I13:I19)-INT(SUM(J13:J19)/60)</f>
        <v>-1</v>
      </c>
      <c r="J53" s="311" t="n">
        <f aca="false">SUM(J13:J19)+INT(SUM(K13:K19)/60)</f>
        <v>86</v>
      </c>
      <c r="K53" s="311" t="n">
        <f aca="false">SUM(K13:K19)-INT(SUM(L13:L19)/60)*60</f>
        <v>8</v>
      </c>
      <c r="L53" s="311" t="n">
        <f aca="false">SUM(L13:L19)+INT(SUM(M13:M19)/60)</f>
        <v>0</v>
      </c>
      <c r="M53" s="311" t="n">
        <f aca="false">SUM(M13:M19)-INT(SUM(N13:N19)/60)*60</f>
        <v>0</v>
      </c>
      <c r="N53" s="311" t="n">
        <f aca="false">SUM(N13:N19)+INT(SUM(O13:O19)/60)</f>
        <v>0</v>
      </c>
      <c r="O53" s="311" t="n">
        <f aca="false">SUM(O13:O19)-INT(SUM(P13:P19)/60)*60</f>
        <v>-60</v>
      </c>
      <c r="P53" s="311" t="n">
        <f aca="false">SUM(P13:P19)+INT(SUM(Q13:Q19)/60)</f>
        <v>85</v>
      </c>
      <c r="Q53" s="311" t="n">
        <f aca="false">SUM(Q7:Q13)-INT(SUM(Q13:Q19)/60)*60</f>
        <v>0</v>
      </c>
      <c r="R53" s="313" t="n">
        <f aca="false">IF(R13=0,"no data", AVERAGE(R13:R19))</f>
        <v>3551.42857142857</v>
      </c>
      <c r="S53" s="313" t="n">
        <f aca="false">IF(S13=0,"no data", AVERAGE(S13:S19))</f>
        <v>2748.71428571429</v>
      </c>
      <c r="T53" s="313" t="n">
        <f aca="false">IF(T13=0,"no data", AVERAGE(T13:T19))</f>
        <v>3389.71428571429</v>
      </c>
      <c r="U53" s="313" t="n">
        <f aca="false">IF(U13=0,"no data", SUM(U13:U19))</f>
        <v>16283</v>
      </c>
      <c r="V53" s="313" t="n">
        <f aca="false">IF(V13=0,"no data", SUM(V13:V19))</f>
        <v>16853</v>
      </c>
      <c r="W53" s="313" t="n">
        <f aca="false">IF(W13=0,"no data", AVERAGE(W13:W19))</f>
        <v>42.4285714285714</v>
      </c>
      <c r="X53" s="314" t="n">
        <f aca="false">IF(AND(X13=0,X14=0,X15=0,X16=0,X17=0,X18=0,X19=0),"No outage",SUM(X13:X19))</f>
        <v>239</v>
      </c>
      <c r="Y53" s="314" t="n">
        <f aca="false">IF(AND(Y13=0,Y14=0,Y15=0,Y16=0,Y17=0,Y18=0,Y19=0),"No outage",SUM(Y13:Y19))</f>
        <v>310</v>
      </c>
      <c r="Z53" s="313" t="n">
        <f aca="false">IF(Z13=0,"no data", AVERAGE(Z13:Z19))</f>
        <v>532.142857142857</v>
      </c>
      <c r="AA53" s="314" t="n">
        <f aca="false">IF(AND(AA13=0,AA14=0,AA15=0,AA16=0,AA17=0,AA18=0,AA19=0),"No outage",SUM(AA13:AA19))</f>
        <v>428</v>
      </c>
      <c r="AB53" s="313" t="n">
        <f aca="false">IF(AB13=0,"no data", AVERAGE(AB13:AB19))</f>
        <v>66</v>
      </c>
      <c r="AC53" s="313" t="n">
        <f aca="false">IF(AC13=0,"no data", SUM(AC13:AC19))</f>
        <v>570</v>
      </c>
      <c r="AD53" s="313" t="n">
        <f aca="false">IF(AD13=0,"no data", SUM(AD13:AD19))</f>
        <v>-7445</v>
      </c>
      <c r="AE53" s="313" t="n">
        <f aca="false">IF(AE13=0,"no data", AVERAGE(AE13:AE19))</f>
        <v>111.142857142857</v>
      </c>
      <c r="AF53" s="315" t="n">
        <f aca="false">IF(AF13=0,"no data", AVERAGE(AF13:AF19))</f>
        <v>0.819763346362318</v>
      </c>
      <c r="AG53" s="313" t="n">
        <f aca="false">IF(AG13=0,"no data", AVERAGE(AG13:AG19))</f>
        <v>147.97619047619</v>
      </c>
      <c r="AH53" s="315" t="n">
        <f aca="false">IF(AH13=0,"no data", AVERAGE(AH13:AH19))</f>
        <v>0.656289691656502</v>
      </c>
      <c r="AI53" s="315" t="n">
        <f aca="false">IF(AI13=0,"no data", AVERAGE(AI13:AI19))</f>
        <v>0.860272669220945</v>
      </c>
      <c r="AJ53" s="315" t="n">
        <f aca="false">IF(AJ13=0,"no data", AVERAGE(AJ13:AJ19))</f>
        <v>0.779480966064587</v>
      </c>
      <c r="AK53" s="316" t="n">
        <f aca="false">IF(AK13=0,"no data",SUM(AK13:AK19))</f>
        <v>20.531</v>
      </c>
      <c r="AL53" s="317" t="n">
        <f aca="false">IF(AL13=0,"no data", AVERAGE(AL13:AL19))</f>
        <v>101.24</v>
      </c>
      <c r="AM53" s="314" t="n">
        <f aca="false">AK53*AL53</f>
        <v>2078.55844</v>
      </c>
      <c r="AN53" s="314" t="n">
        <f aca="false">IF(AN13=0,"no data", SUM(AN13:AN19))</f>
        <v>140.772</v>
      </c>
      <c r="AO53" s="316" t="n">
        <f aca="false">IF(AO13=0,"no data",AVERAGE(AO13:AO19))</f>
        <v>1005.66894606048</v>
      </c>
      <c r="AP53" s="314" t="n">
        <f aca="false">AN53*AO53</f>
        <v>141570.028874825</v>
      </c>
      <c r="AQ53" s="318" t="n">
        <f aca="false">IF(AQ13=0,"no data", AVERAGE(AQ13:AQ19))</f>
        <v>10053.2736069997</v>
      </c>
      <c r="AR53" s="309"/>
      <c r="AS53" s="310"/>
      <c r="AX53" s="0" t="n">
        <f aca="false">3413/12465</f>
        <v>0.273806658644204</v>
      </c>
      <c r="BA53" s="289"/>
      <c r="BC53" s="290"/>
      <c r="BT53" s="5"/>
      <c r="BU53" s="5"/>
      <c r="BV53" s="5"/>
    </row>
    <row r="54" customFormat="false" ht="14.3" hidden="false" customHeight="false" outlineLevel="0" collapsed="false">
      <c r="A54" s="290"/>
      <c r="B54" s="301" t="s">
        <v>99</v>
      </c>
      <c r="C54" s="314" t="n">
        <f aca="false">IF(C20=0,"no data", AVERAGE(C20:C26))</f>
        <v>82.0171428571429</v>
      </c>
      <c r="D54" s="312" t="n">
        <f aca="false">IF(D20=0,"no data", AVERAGE(D20:D26))</f>
        <v>0.5706</v>
      </c>
      <c r="E54" s="302" t="n">
        <f aca="false">IF(E20=0,"no data",AVERAGE(E20:E26))</f>
        <v>66.8957142857143</v>
      </c>
      <c r="F54" s="314" t="n">
        <f aca="false">IF(F20=0,"no data", AVERAGE(F20:F26))</f>
        <v>94.1857142857143</v>
      </c>
      <c r="G54" s="314" t="n">
        <f aca="false">IF(G20=0,"no data", AVERAGE(G20:G26))</f>
        <v>71.1285714285714</v>
      </c>
      <c r="H54" s="311" t="n">
        <f aca="false">SUM(H20:H26)+INT(SUM(I20:I26)/60)</f>
        <v>158</v>
      </c>
      <c r="I54" s="311" t="n">
        <f aca="false">SUM(I20:I26)-INT(SUM(I26:I26)/60)*60</f>
        <v>52</v>
      </c>
      <c r="J54" s="311" t="n">
        <f aca="false">SUM(J20:J26)+INT(SUM(K20:K26)/60)</f>
        <v>168</v>
      </c>
      <c r="K54" s="311" t="n">
        <f aca="false">SUM(K20:K26)-INT(SUM(K20:K26)/60)*60</f>
        <v>0</v>
      </c>
      <c r="L54" s="311" t="n">
        <f aca="false">SUM(L20:L26)+INT(SUM(M20:M26)/60)</f>
        <v>8</v>
      </c>
      <c r="M54" s="311" t="n">
        <f aca="false">SUM(M20:M26)-INT(SUM(M20:M26)/60)*60</f>
        <v>4</v>
      </c>
      <c r="N54" s="311" t="n">
        <f aca="false">SUM(N20:N26)+INT(SUM(O20:O26)/60)</f>
        <v>0</v>
      </c>
      <c r="O54" s="311" t="n">
        <f aca="false">SUM(O20:O26)-INT(SUM(O20:O26)/60)*60</f>
        <v>0</v>
      </c>
      <c r="P54" s="311" t="n">
        <f aca="false">SUM(P20:P26)+INT(SUM(Q20:Q26)/60)</f>
        <v>122</v>
      </c>
      <c r="Q54" s="311" t="n">
        <f aca="false">SUM(Q20:Q26)-INT(SUM(Q20:Q26)/60)*60</f>
        <v>14</v>
      </c>
      <c r="R54" s="313" t="n">
        <f aca="false">IF(R20=0,"no data", AVERAGE(R20:R26))</f>
        <v>3576.71428571429</v>
      </c>
      <c r="S54" s="313" t="n">
        <f aca="false">IF(S20=0,"no data", AVERAGE(S20:S26))</f>
        <v>3394</v>
      </c>
      <c r="T54" s="313" t="n">
        <f aca="false">IF(T20=0,"no data", AVERAGE(T20:T26))</f>
        <v>3289.28571428571</v>
      </c>
      <c r="U54" s="319" t="n">
        <f aca="false">IF(U20=0,"no data", SUM(U20:U26))</f>
        <v>22608</v>
      </c>
      <c r="V54" s="319" t="n">
        <f aca="false">IF(V20=0,"no data", SUM(V20:V26))</f>
        <v>23265</v>
      </c>
      <c r="W54" s="319" t="n">
        <f aca="false">IF(W20=0,"no data", AVERAGE(W20:W26))</f>
        <v>42.1428571428571</v>
      </c>
      <c r="X54" s="314" t="str">
        <f aca="false">IF(AND(X20=0,X21=0,X22=0,X23=0,X24=0,X25=0,X26=0),"No outage",SUM(X20:X26))</f>
        <v>No outage</v>
      </c>
      <c r="Y54" s="314" t="n">
        <f aca="false">IF(AND(Y20=0,Y21=0,Y22=0,Y23=0,Y24=0,Y25=0,Y26=0),"No outage",SUM(Y20:Y26))</f>
        <v>300</v>
      </c>
      <c r="Z54" s="319" t="str">
        <f aca="false">IF(Z20=0,"no data", AVERAGE(Z20:Z26))</f>
        <v>no data</v>
      </c>
      <c r="AA54" s="314" t="n">
        <f aca="false">IF(AND(AA20=0,AA21=0,AA22=0,AA23=0,AA24=0,AA25=0,AA26=0),"No outage",SUM(AA20:AA26))</f>
        <v>432</v>
      </c>
      <c r="AB54" s="314" t="str">
        <f aca="false">IF(AB20=0,"no data", AVERAGE(AB20:AB26))</f>
        <v>no data</v>
      </c>
      <c r="AC54" s="314" t="n">
        <f aca="false">IF(AC20=0,"no data", SUM(AC20:AC26))</f>
        <v>657</v>
      </c>
      <c r="AD54" s="319" t="n">
        <f aca="false">IF(AD20=0,"no data", SUM(AD20:AD26))</f>
        <v>-417</v>
      </c>
      <c r="AE54" s="314" t="n">
        <f aca="false">IF(AE20=0,"no data", AVERAGE(AE20:AE26))</f>
        <v>146.285714285714</v>
      </c>
      <c r="AF54" s="315" t="n">
        <f aca="false">IF(AF20=0,"no data", AVERAGE(AF20:AF26))</f>
        <v>0.94705298552591</v>
      </c>
      <c r="AG54" s="314" t="n">
        <f aca="false">IF(AG20=0,"no data", AVERAGE(AG20:AG26))</f>
        <v>149.029761904762</v>
      </c>
      <c r="AH54" s="315" t="n">
        <f aca="false">IF(AH20=0,"no data", AVERAGE(AH20:AH26))</f>
        <v>0.903162022567627</v>
      </c>
      <c r="AI54" s="315" t="n">
        <f aca="false">IF(AI20=0,"no data", AVERAGE(AI20:AI26))</f>
        <v>1</v>
      </c>
      <c r="AJ54" s="315" t="n">
        <f aca="false">IF(AJ20=0,"no data", AVERAGE(AJ20:AJ26))</f>
        <v>0.949675912548832</v>
      </c>
      <c r="AK54" s="314" t="n">
        <f aca="false">IF(AK20=0,"no data", SUM(AK20:AK26))</f>
        <v>54.836</v>
      </c>
      <c r="AL54" s="314" t="n">
        <f aca="false">IF(AL20=0,"no data", AVERAGE(AL20:AL26))</f>
        <v>137.704285714286</v>
      </c>
      <c r="AM54" s="314" t="n">
        <f aca="false">AK54*AL54</f>
        <v>7551.15221142857</v>
      </c>
      <c r="AN54" s="314" t="n">
        <f aca="false">IF(AN20=0,"no data", SUM(AN20:AN25))</f>
        <v>165.3715</v>
      </c>
      <c r="AO54" s="314" t="n">
        <f aca="false">IF(AO20=0,"no data", AVERAGE(AO20:AO25))</f>
        <v>999.514297182275</v>
      </c>
      <c r="AP54" s="314" t="n">
        <f aca="false">AN54*AO54</f>
        <v>165291.178596479</v>
      </c>
      <c r="AQ54" s="318" t="n">
        <f aca="false">IF(AQ20=0,"no data", AVERAGE(AQ20:AQ26))</f>
        <v>8716.20891089659</v>
      </c>
      <c r="AR54" s="309"/>
      <c r="AS54" s="310"/>
      <c r="AT54" s="290"/>
      <c r="AU54" s="290"/>
      <c r="AV54" s="290"/>
      <c r="AW54" s="290"/>
      <c r="AX54" s="290" t="n">
        <f aca="false">3413/12796</f>
        <v>0.266723976242576</v>
      </c>
      <c r="AY54" s="290"/>
      <c r="AZ54" s="290"/>
      <c r="BA54" s="289"/>
      <c r="BB54" s="290"/>
      <c r="BC54" s="290"/>
      <c r="BD54" s="290"/>
      <c r="BE54" s="290"/>
      <c r="BF54" s="290"/>
      <c r="BG54" s="290"/>
      <c r="BT54" s="5"/>
      <c r="BU54" s="5"/>
      <c r="BV54" s="5"/>
    </row>
    <row r="55" customFormat="false" ht="14.3" hidden="false" customHeight="false" outlineLevel="0" collapsed="false">
      <c r="B55" s="301" t="s">
        <v>100</v>
      </c>
      <c r="C55" s="314" t="n">
        <f aca="false">IF(C21=0,"no data", AVERAGE(C27:C33))</f>
        <v>79.6185714285714</v>
      </c>
      <c r="D55" s="312" t="n">
        <f aca="false">IF(D21=0,"no data", AVERAGE(D27:D33))</f>
        <v>0.585614285714286</v>
      </c>
      <c r="E55" s="302" t="n">
        <f aca="false">IF(E20=0,"no data",AVERAGE(E20:E26))</f>
        <v>66.8957142857143</v>
      </c>
      <c r="F55" s="314" t="n">
        <f aca="false">IF(F21=0,"no data", AVERAGE(F27:F33))</f>
        <v>91.1728571428572</v>
      </c>
      <c r="G55" s="314" t="n">
        <f aca="false">IF(G21=0,"no data", AVERAGE(G27:G33))</f>
        <v>68.9071428571429</v>
      </c>
      <c r="H55" s="311" t="n">
        <f aca="false">SUM(H27:H33)+INT(SUM(I27:I33)/60)</f>
        <v>54</v>
      </c>
      <c r="I55" s="311" t="n">
        <f aca="false">SUM(I27:I33)-INT(SUM(I27:I33)/60)*60</f>
        <v>17</v>
      </c>
      <c r="J55" s="311" t="n">
        <f aca="false">SUM(J27:J33)+INT(SUM(K27:K33)/60)</f>
        <v>103</v>
      </c>
      <c r="K55" s="311" t="n">
        <f aca="false">SUM(K27:K33)-INT(SUM(K27:K33)/60)*60</f>
        <v>24</v>
      </c>
      <c r="L55" s="311" t="n">
        <f aca="false">SUM(L27:L33)+INT(SUM(M27:M33)/60)</f>
        <v>109</v>
      </c>
      <c r="M55" s="311" t="n">
        <f aca="false">SUM(M27:M33)-INT(SUM(M27:M33)/60)*60</f>
        <v>58</v>
      </c>
      <c r="N55" s="311" t="n">
        <f aca="false">SUM(N27:N33)+INT(SUM(O27:O33)/60)</f>
        <v>59</v>
      </c>
      <c r="O55" s="311" t="n">
        <f aca="false">SUM(O27:O33)-INT(SUM(O27:O33)/60)*60</f>
        <v>28</v>
      </c>
      <c r="P55" s="311" t="n">
        <f aca="false">SUM(P27:P33)+INT(SUM(Q27:Q33)/60)</f>
        <v>10</v>
      </c>
      <c r="Q55" s="311" t="n">
        <f aca="false">SUM(Q27:Q33)-INT(SUM(Q27:Q33)/60)*60</f>
        <v>40</v>
      </c>
      <c r="R55" s="313" t="n">
        <f aca="false">IF(R27=0,"no data", AVERAGE(R27:R33))</f>
        <v>3595.42857142857</v>
      </c>
      <c r="S55" s="313" t="n">
        <f aca="false">IF(S27=0,"no data", AVERAGE(S27:S33))</f>
        <v>3353.71428571429</v>
      </c>
      <c r="T55" s="313" t="n">
        <f aca="false">IF(T27=0,"no data", AVERAGE(T27:T33))</f>
        <v>1493.28571428571</v>
      </c>
      <c r="U55" s="313" t="n">
        <f aca="false">IF(U27=0,"no data", SUM(U27:U33))</f>
        <v>10311</v>
      </c>
      <c r="V55" s="313" t="n">
        <f aca="false">IF(V27=0,"no data", SUM(V27:V33))</f>
        <v>10651</v>
      </c>
      <c r="W55" s="319" t="n">
        <f aca="false">IF(W27=0,"no data", AVERAGE(W27:W33))</f>
        <v>42.8571428571429</v>
      </c>
      <c r="X55" s="314" t="str">
        <f aca="false">IF(AND(X27=0,X28=0,X29=0,X30=0,X31=0,X32=0,X33=0),"No outage",SUM(X27:X33))</f>
        <v>No outage</v>
      </c>
      <c r="Y55" s="314" t="n">
        <f aca="false">IF(AND(Y27=0,Y28=0,Y29=0,Y30=0,Y31=0,Y32=0,Y33=0),"No outage",SUM(Y27:Y33))</f>
        <v>305</v>
      </c>
      <c r="Z55" s="319" t="str">
        <f aca="false">IF(Z27=0,"no data", AVERAGE(Z27:Z33))</f>
        <v>no data</v>
      </c>
      <c r="AA55" s="314" t="n">
        <f aca="false">IF(AND(AA27=0,AA28=0,AA29=0,AA30=0,AA31=0,AA32=0,AA33=0),"No outage",SUM(AA27:AA33))</f>
        <v>425</v>
      </c>
      <c r="AB55" s="314" t="str">
        <f aca="false">IF(AB27=0,"no data", AVERAGE(AB27:AB33))</f>
        <v>no data</v>
      </c>
      <c r="AC55" s="313" t="n">
        <f aca="false">IF(AC27=0,"no data", SUM(AC27:AC33))</f>
        <v>378</v>
      </c>
      <c r="AD55" s="313" t="str">
        <f aca="false">IF(AD27=0,"no data", SUM(AD27:AD33))</f>
        <v>no data</v>
      </c>
      <c r="AE55" s="319" t="n">
        <f aca="false">IF(AE27=0,"no data", AVERAGE(AE27:AE33))</f>
        <v>105.285714285714</v>
      </c>
      <c r="AF55" s="312" t="n">
        <f aca="false">IF(AF27=0,"no data", AVERAGE(AF27:AF33))</f>
        <v>0.628943957962287</v>
      </c>
      <c r="AG55" s="314" t="n">
        <f aca="false">IF(AG27=0,"no data", AVERAGE(AG27:AG33))</f>
        <v>149.809523809524</v>
      </c>
      <c r="AH55" s="312" t="n">
        <f aca="false">IF(AH27=0,"no data", AVERAGE(AH27:AH33))</f>
        <v>0.474470029864241</v>
      </c>
      <c r="AI55" s="312" t="n">
        <f aca="false">IF(AI27=0,"no data", AVERAGE(AI27:AI33))</f>
        <v>1</v>
      </c>
      <c r="AJ55" s="312" t="n">
        <f aca="false">IF(AJ27=0,"no data", AVERAGE(AJ27:AJ33))</f>
        <v>0.872524475581284</v>
      </c>
      <c r="AK55" s="313" t="n">
        <f aca="false">IF(AK27=0,"no data", SUM(AK27:AK33))</f>
        <v>34.985</v>
      </c>
      <c r="AL55" s="314" t="n">
        <f aca="false">IF(AL27=0,"no data", AVERAGE(AL27:AL33))</f>
        <v>119.535714285714</v>
      </c>
      <c r="AM55" s="314" t="n">
        <f aca="false">AK55*AL55</f>
        <v>4181.95696428571</v>
      </c>
      <c r="AN55" s="314" t="n">
        <f aca="false">IF(AN27=0,"no data", SUM(AN27:AN33))</f>
        <v>86.058384587</v>
      </c>
      <c r="AO55" s="314" t="n">
        <f aca="false">IF(AO27=0,"no data", AVERAGE(AO27:AO33))</f>
        <v>850.090791826718</v>
      </c>
      <c r="AP55" s="314" t="n">
        <f aca="false">AN55*AO55</f>
        <v>73157.440296891</v>
      </c>
      <c r="AQ55" s="318" t="n">
        <f aca="false">IF(AQ27=0,"no data", AVERAGE(AQ27:AQ33))</f>
        <v>8831.90494701632</v>
      </c>
      <c r="AR55" s="309"/>
      <c r="AS55" s="310"/>
      <c r="BA55" s="289"/>
      <c r="BC55" s="290"/>
      <c r="BT55" s="5"/>
      <c r="BU55" s="5"/>
      <c r="BV55" s="5"/>
    </row>
    <row r="56" customFormat="false" ht="14.3" hidden="false" customHeight="false" outlineLevel="0" collapsed="false">
      <c r="B56" s="301" t="s">
        <v>101</v>
      </c>
      <c r="C56" s="314" t="n">
        <f aca="false">IF(C22=0,"no data", AVERAGE(C28:C34))</f>
        <v>82.5371428571428</v>
      </c>
      <c r="D56" s="312" t="n">
        <f aca="false">IF(D22=0,"no data", AVERAGE(D28:D34))</f>
        <v>0.543142857142857</v>
      </c>
      <c r="E56" s="302" t="n">
        <f aca="false">IF(E21=0,"no data",AVERAGE(E21:E27))</f>
        <v>66.6928571428571</v>
      </c>
      <c r="F56" s="314" t="n">
        <f aca="false">IF(F22=0,"no data", AVERAGE(F28:F34))</f>
        <v>93.9142857142857</v>
      </c>
      <c r="G56" s="314" t="n">
        <f aca="false">IF(G22=0,"no data", AVERAGE(G28:G34))</f>
        <v>70.8857142857143</v>
      </c>
      <c r="H56" s="311" t="n">
        <f aca="false">SUM(H28:H34)+INT(SUM(I28:I34)/60)</f>
        <v>68</v>
      </c>
      <c r="I56" s="311" t="n">
        <f aca="false">SUM(I28:I34)-INT(SUM(I28:I34)/60)*60</f>
        <v>40</v>
      </c>
      <c r="J56" s="311" t="n">
        <f aca="false">SUM(J28:J34)+INT(SUM(K28:K34)/60)</f>
        <v>103</v>
      </c>
      <c r="K56" s="311" t="n">
        <f aca="false">SUM(K28:K34)-INT(SUM(K28:K34)/60)*60</f>
        <v>24</v>
      </c>
      <c r="L56" s="311" t="n">
        <f aca="false">SUM(L28:L34)+INT(SUM(M28:M34)/60)</f>
        <v>94</v>
      </c>
      <c r="M56" s="311" t="n">
        <f aca="false">SUM(M28:M34)-INT(SUM(M28:M34)/60)*60</f>
        <v>40</v>
      </c>
      <c r="N56" s="311" t="n">
        <f aca="false">SUM(N28:N34)+INT(SUM(O28:O34)/60)</f>
        <v>59</v>
      </c>
      <c r="O56" s="311" t="n">
        <f aca="false">SUM(O28:O34)-INT(SUM(O28:O34)/60)*60</f>
        <v>28</v>
      </c>
      <c r="P56" s="311" t="n">
        <f aca="false">SUM(P28:P34)+INT(SUM(Q28:Q34)/60)</f>
        <v>10</v>
      </c>
      <c r="Q56" s="311" t="n">
        <f aca="false">SUM(Q28:Q34)-INT(SUM(Q28:Q34)/60)*60</f>
        <v>40</v>
      </c>
      <c r="R56" s="313" t="n">
        <f aca="false">IF(R28=0,"no data", AVERAGE(R28:R34))</f>
        <v>3567.42857142857</v>
      </c>
      <c r="S56" s="313" t="n">
        <f aca="false">IF(S28=0,"no data", AVERAGE(S28:S34))</f>
        <v>3303.85714285714</v>
      </c>
      <c r="T56" s="313" t="n">
        <f aca="false">IF(T28=0,"no data", AVERAGE(T28:T34))</f>
        <v>1620.28571428571</v>
      </c>
      <c r="U56" s="313" t="n">
        <f aca="false">IF(U28=0,"no data", SUM(U28:U34))</f>
        <v>11176</v>
      </c>
      <c r="V56" s="313" t="n">
        <f aca="false">IF(V28=0,"no data", SUM(V28:V34))</f>
        <v>11533</v>
      </c>
      <c r="W56" s="319" t="n">
        <f aca="false">IF(W28=0,"no data", AVERAGE(W28:W34))</f>
        <v>42.7142857142857</v>
      </c>
      <c r="X56" s="314" t="str">
        <f aca="false">IF(AND(X28=0,X29=0,X30=0,X31=0,X32=0,X33=0,X34=0),"No outage",SUM(X28:X34))</f>
        <v>No outage</v>
      </c>
      <c r="Y56" s="314" t="n">
        <f aca="false">IF(AND(Y28=0,Y29=0,Y30=0,Y31=0,Y32=0,Y33=0,Y34=0),"No outage",SUM(Y28:Y34))</f>
        <v>304</v>
      </c>
      <c r="Z56" s="319" t="str">
        <f aca="false">IF(Z28=0,"no data", AVERAGE(Z28:Z34))</f>
        <v>no data</v>
      </c>
      <c r="AA56" s="314" t="n">
        <f aca="false">IF(AND(AA28=0,AA29=0,AA30=0,AA31=0,AA32=0,AA33=0,AA34=0),"No outage",SUM(AA28:AA34))</f>
        <v>424</v>
      </c>
      <c r="AB56" s="314" t="str">
        <f aca="false">IF(AB28=0,"no data", AVERAGE(AB28:AB34))</f>
        <v>no data</v>
      </c>
      <c r="AC56" s="313" t="n">
        <f aca="false">IF(AC28=0,"no data", SUM(AC28:AC34))</f>
        <v>395</v>
      </c>
      <c r="AD56" s="313" t="n">
        <f aca="false">IF(AD28=0,"no data", SUM(AD28:AD34))</f>
        <v>-166</v>
      </c>
      <c r="AE56" s="319" t="n">
        <f aca="false">IF(AE28=0,"no data", AVERAGE(AE28:AE34))</f>
        <v>114.142857142857</v>
      </c>
      <c r="AF56" s="312" t="n">
        <f aca="false">IF(AF28=0,"no data", AVERAGE(AF28:AF34))</f>
        <v>0.597034696072556</v>
      </c>
      <c r="AG56" s="314" t="n">
        <f aca="false">IF(AG28=0,"no data", AVERAGE(AG28:AG34))</f>
        <v>148.642857142857</v>
      </c>
      <c r="AH56" s="312" t="n">
        <f aca="false">IF(AH28=0,"no data", AVERAGE(AH28:AH34))</f>
        <v>0.519808194636156</v>
      </c>
      <c r="AI56" s="312" t="n">
        <f aca="false">IF(AI28=0,"no data", AVERAGE(AI28:AI34))</f>
        <v>1</v>
      </c>
      <c r="AJ56" s="312" t="n">
        <f aca="false">IF(AJ28=0,"no data", AVERAGE(AJ28:AJ34))</f>
        <v>0.884530878535963</v>
      </c>
      <c r="AK56" s="313" t="n">
        <f aca="false">IF(AK28=0,"no data", SUM(AK28:AK34))</f>
        <v>35.162</v>
      </c>
      <c r="AL56" s="314" t="n">
        <f aca="false">IF(AL28=0,"no data", AVERAGE(AL28:AL34))</f>
        <v>118.964285714286</v>
      </c>
      <c r="AM56" s="314" t="n">
        <f aca="false">AK56*AL56</f>
        <v>4183.02221428571</v>
      </c>
      <c r="AN56" s="314" t="n">
        <f aca="false">IF(AN28=0,"no data", SUM(AN28:AN34))</f>
        <v>93.012491687</v>
      </c>
      <c r="AO56" s="314" t="n">
        <f aca="false">IF(AO28=0,"no data", AVERAGE(AO28:AO34))</f>
        <v>852.733564559106</v>
      </c>
      <c r="AP56" s="314" t="n">
        <f aca="false">AN56*AO56</f>
        <v>79314.8735847798</v>
      </c>
      <c r="AQ56" s="318" t="n">
        <f aca="false">IF(AQ28=0,"no data", AVERAGE(AQ28:AQ34))</f>
        <v>8806.71418285456</v>
      </c>
      <c r="AR56" s="309"/>
      <c r="AS56" s="310"/>
      <c r="BA56" s="289"/>
      <c r="BC56" s="290"/>
      <c r="BT56" s="5"/>
      <c r="BU56" s="5"/>
      <c r="BV56" s="5"/>
    </row>
    <row r="57" customFormat="false" ht="14.3" hidden="false" customHeight="false" outlineLevel="0" collapsed="false">
      <c r="B57" s="301" t="s">
        <v>102</v>
      </c>
      <c r="C57" s="314" t="n">
        <f aca="false">IF(C41=0,"no data", AVERAGE(C41:C47))</f>
        <v>88.9</v>
      </c>
      <c r="D57" s="314" t="n">
        <f aca="false">IF(D41=0,"no data", AVERAGE(D41:D47))</f>
        <v>0.386</v>
      </c>
      <c r="E57" s="302" t="n">
        <f aca="false">IF(E41=0,"no data",AVERAGE(E41:E47))</f>
        <v>64.3</v>
      </c>
      <c r="F57" s="314" t="n">
        <f aca="false">IF(F41=0,"no data", AVERAGE(F41:F47))</f>
        <v>98</v>
      </c>
      <c r="G57" s="314" t="n">
        <f aca="false">IF(G41=0,"no data", AVERAGE(G41:G47))</f>
        <v>80</v>
      </c>
      <c r="H57" s="311" t="n">
        <f aca="false">SUM(H41:H47)+INT(SUM(I41:I47)/60)</f>
        <v>0</v>
      </c>
      <c r="I57" s="311" t="n">
        <f aca="false">SUM(I41:I47)-INT(SUM(I41:I47)/60)*60</f>
        <v>0</v>
      </c>
      <c r="J57" s="311" t="n">
        <f aca="false">SUM(J41:J47)+INT(SUM(K41:K47)/60)</f>
        <v>21</v>
      </c>
      <c r="K57" s="311" t="n">
        <f aca="false">SUM(K41:K47)-INT(SUM(K41:K47)/60)*60</f>
        <v>3</v>
      </c>
      <c r="L57" s="311" t="n">
        <f aca="false">SUM(L41:L47)+INT(SUM(M41:M47)/60)</f>
        <v>24</v>
      </c>
      <c r="M57" s="311" t="n">
        <f aca="false">SUM(M41:M47)-INT(SUM(M41:M47)/60)*60</f>
        <v>0</v>
      </c>
      <c r="N57" s="311" t="n">
        <f aca="false">SUM(N41:N47)+INT(SUM(O41:O47)/60)</f>
        <v>2</v>
      </c>
      <c r="O57" s="311" t="n">
        <f aca="false">SUM(O41:O47)-INT(SUM(O41:O47)/60)*60</f>
        <v>42</v>
      </c>
      <c r="P57" s="311" t="n">
        <f aca="false">SUM(P41:P47)+INT(SUM(Q41:Q47)/60)</f>
        <v>0</v>
      </c>
      <c r="Q57" s="311" t="n">
        <f aca="false">SUM(Q41:Q47)-INT(SUM(Q41:Q47)/60)*60</f>
        <v>0</v>
      </c>
      <c r="R57" s="313" t="n">
        <f aca="false">IF(R28=0,"no data", AVERAGE(R41:R47))</f>
        <v>3513</v>
      </c>
      <c r="S57" s="313" t="n">
        <f aca="false">IF(S41=0,"no data", AVERAGE(S41:S47))</f>
        <v>3454</v>
      </c>
      <c r="T57" s="313" t="n">
        <f aca="false">IF(T41=0,"no data", AVERAGE(T41:T47))</f>
        <v>1284</v>
      </c>
      <c r="U57" s="313" t="n">
        <f aca="false">IF(U41=0,"no data", SUM(U41:U47))</f>
        <v>1271</v>
      </c>
      <c r="V57" s="313" t="n">
        <f aca="false">IF(V41=0,"no data", SUM(V41:V47))</f>
        <v>1326</v>
      </c>
      <c r="W57" s="319" t="n">
        <f aca="false">IF(W41=0,"no data", AVERAGE(W41:W47))</f>
        <v>42</v>
      </c>
      <c r="X57" s="314" t="e">
        <f aca="false">IF(AND(X41=0,X42=0,X43=0,X44=0,X45=0,X46=0,#REF!=0),"No outage",SUM(X41:X47))</f>
        <v>#REF!</v>
      </c>
      <c r="Y57" s="314" t="e">
        <f aca="false">IF(AND(Y41=0,Y42=0,Y43=0,Y44=0,Y45=0,Y46=0,#REF!=0),"No outage",SUM(Y41:Y47))</f>
        <v>#REF!</v>
      </c>
      <c r="Z57" s="319" t="str">
        <f aca="false">IF(Z41=0,"no data", AVERAGE(Z41:Z47))</f>
        <v>no data</v>
      </c>
      <c r="AA57" s="314" t="e">
        <f aca="false">IF(AND(AA41=0,AA42=0,AA43=0,AA44=0,AA45=0,AA46=0,#REF!=0),"No outage",SUM(AA41:AA47))</f>
        <v>#REF!</v>
      </c>
      <c r="AB57" s="314" t="str">
        <f aca="false">IF(AB41=0,"no data", AVERAGE(AB41:AB47))</f>
        <v>no data</v>
      </c>
      <c r="AC57" s="313" t="n">
        <f aca="false">IF(AC41=0,"no data", SUM(AC41:AC47))</f>
        <v>58</v>
      </c>
      <c r="AD57" s="313" t="n">
        <f aca="false">IF(AD41=0,"no data", SUM(AD41:AD47))</f>
        <v>-13</v>
      </c>
      <c r="AE57" s="319" t="n">
        <f aca="false">IF(AE41=0,"no data", AVERAGE(AE41:AE47))</f>
        <v>64</v>
      </c>
      <c r="AF57" s="312" t="n">
        <f aca="false">IF(AF41=0,"no data", AVERAGE(AF41:AF47))</f>
        <v>0.86328125</v>
      </c>
      <c r="AG57" s="314" t="n">
        <f aca="false">IF(AG41=0,"no data", AVERAGE(AG41:AG47))</f>
        <v>146.375</v>
      </c>
      <c r="AH57" s="312" t="n">
        <f aca="false">IF(AH41=0,"no data", AVERAGE(AH41:AH47))</f>
        <v>0.36179903216624</v>
      </c>
      <c r="AI57" s="312" t="e">
        <f aca="false">IF(AI28=0,"no data", AVERAGE(AI41:AI47))</f>
        <v>#DIV/0!</v>
      </c>
      <c r="AJ57" s="312" t="n">
        <f aca="false">IF(AJ41=0,"no data", AVERAGE(AJ41:AJ47))</f>
        <v>0.754070881226054</v>
      </c>
      <c r="AK57" s="313" t="n">
        <f aca="false">IF(AK41=0,"no data", SUM(AK41:AK47))</f>
        <v>7.07</v>
      </c>
      <c r="AL57" s="314" t="n">
        <f aca="false">IF(AL41=0,"no data", AVERAGE(AL41:AL47))</f>
        <v>137.99</v>
      </c>
      <c r="AM57" s="314" t="n">
        <f aca="false">AK57*AL57</f>
        <v>975.5893</v>
      </c>
      <c r="AN57" s="314" t="n">
        <f aca="false">IF(AN41=0,"no data", SUM(AN41:AN47))</f>
        <v>9.98</v>
      </c>
      <c r="AO57" s="314" t="n">
        <f aca="false">IF(AO41=0,"no data", AVERAGE(AO41:AO47))</f>
        <v>1000.66</v>
      </c>
      <c r="AP57" s="314" t="n">
        <f aca="false">AN57*AO57</f>
        <v>9986.5868</v>
      </c>
      <c r="AQ57" s="314" t="n">
        <f aca="false">IF(AQ41=0,"no data", AVERAGE(AQ41:AQ47))</f>
        <v>8624.843509048</v>
      </c>
      <c r="AR57" s="309"/>
      <c r="AS57" s="310"/>
      <c r="BA57" s="289"/>
      <c r="BC57" s="290"/>
      <c r="BT57" s="5"/>
      <c r="BU57" s="5"/>
      <c r="BV57" s="5"/>
    </row>
    <row r="58" customFormat="false" ht="14.3" hidden="false" customHeight="false" outlineLevel="0" collapsed="false">
      <c r="B58" s="2"/>
      <c r="C58" s="320"/>
      <c r="D58" s="320"/>
      <c r="E58" s="320"/>
      <c r="F58" s="320"/>
      <c r="G58" s="321"/>
      <c r="H58" s="321"/>
      <c r="I58" s="321"/>
      <c r="J58" s="321"/>
      <c r="K58" s="322"/>
      <c r="L58" s="322"/>
      <c r="M58" s="322"/>
      <c r="N58" s="322"/>
      <c r="O58" s="323"/>
      <c r="P58" s="323"/>
      <c r="Q58" s="320"/>
      <c r="R58" s="320"/>
      <c r="S58" s="320"/>
      <c r="T58" s="320"/>
      <c r="U58" s="320"/>
      <c r="V58" s="320"/>
      <c r="W58" s="320"/>
      <c r="X58" s="320"/>
      <c r="Y58" s="320"/>
      <c r="Z58" s="320"/>
      <c r="AA58" s="320"/>
      <c r="AB58" s="320"/>
      <c r="AC58" s="323"/>
      <c r="AD58" s="323"/>
      <c r="AE58" s="320"/>
      <c r="AF58" s="323"/>
      <c r="AG58" s="323"/>
      <c r="AH58" s="320"/>
      <c r="AI58" s="320"/>
      <c r="AJ58" s="320"/>
      <c r="AK58" s="320"/>
      <c r="AL58" s="320"/>
      <c r="AM58" s="320"/>
      <c r="AQ58" s="300"/>
      <c r="AR58" s="300"/>
      <c r="AS58" s="300"/>
      <c r="AT58" s="300"/>
      <c r="BA58" s="289"/>
      <c r="BC58" s="290"/>
      <c r="BT58" s="5"/>
      <c r="BU58" s="5"/>
      <c r="BV58" s="5"/>
    </row>
    <row r="59" customFormat="false" ht="14.95" hidden="false" customHeight="false" outlineLevel="0" collapsed="false">
      <c r="B59" s="2"/>
      <c r="C59" s="320"/>
      <c r="D59" s="320"/>
      <c r="E59" s="320"/>
      <c r="F59" s="320"/>
      <c r="G59" s="321"/>
      <c r="H59" s="321"/>
      <c r="I59" s="321"/>
      <c r="J59" s="321"/>
      <c r="K59" s="322"/>
      <c r="L59" s="322"/>
      <c r="M59" s="322"/>
      <c r="N59" s="322"/>
      <c r="O59" s="323"/>
      <c r="P59" s="323"/>
      <c r="Q59" s="320"/>
      <c r="R59" s="320"/>
      <c r="S59" s="320"/>
      <c r="T59" s="320"/>
      <c r="U59" s="320"/>
      <c r="V59" s="320"/>
      <c r="W59" s="320"/>
      <c r="X59" s="320"/>
      <c r="Y59" s="320"/>
      <c r="Z59" s="320"/>
      <c r="AA59" s="320"/>
      <c r="AB59" s="320"/>
      <c r="AC59" s="323"/>
      <c r="AD59" s="323"/>
      <c r="AE59" s="320"/>
      <c r="AF59" s="323"/>
      <c r="AG59" s="323"/>
      <c r="AH59" s="320"/>
      <c r="AI59" s="320"/>
      <c r="AJ59" s="320"/>
      <c r="AK59" s="320"/>
      <c r="AL59" s="320"/>
      <c r="AM59" s="320"/>
      <c r="AQ59" s="300"/>
      <c r="AR59" s="300"/>
      <c r="AS59" s="300"/>
      <c r="AT59" s="300"/>
      <c r="BA59" s="289"/>
      <c r="BC59" s="290"/>
      <c r="BT59" s="5"/>
      <c r="BU59" s="5"/>
      <c r="BV59" s="5"/>
    </row>
    <row r="60" customFormat="false" ht="16.3" hidden="false" customHeight="false" outlineLevel="0" collapsed="false">
      <c r="B60" s="324" t="s">
        <v>175</v>
      </c>
      <c r="C60" s="325" t="s">
        <v>176</v>
      </c>
      <c r="D60" s="325"/>
      <c r="E60" s="325"/>
      <c r="F60" s="325"/>
      <c r="G60" s="325"/>
      <c r="H60" s="325"/>
      <c r="I60" s="325"/>
      <c r="J60" s="325"/>
      <c r="K60" s="325"/>
      <c r="L60" s="325"/>
      <c r="M60" s="325"/>
      <c r="N60" s="325"/>
      <c r="O60" s="325"/>
      <c r="P60" s="325"/>
      <c r="Q60" s="325"/>
      <c r="R60" s="325"/>
      <c r="S60" s="325"/>
      <c r="T60" s="325"/>
      <c r="U60" s="325"/>
      <c r="V60" s="325"/>
      <c r="W60" s="325"/>
      <c r="X60" s="325"/>
      <c r="Y60" s="325"/>
      <c r="Z60" s="325"/>
      <c r="AA60" s="325"/>
      <c r="AB60" s="325"/>
      <c r="AC60" s="325"/>
      <c r="AD60" s="325"/>
      <c r="AE60" s="325"/>
      <c r="AF60" s="323"/>
      <c r="AG60" s="323"/>
      <c r="AH60" s="320"/>
      <c r="AI60" s="320"/>
      <c r="AJ60" s="320"/>
      <c r="AK60" s="320"/>
      <c r="AL60" s="320"/>
      <c r="AM60" s="320"/>
      <c r="AQ60" s="300"/>
      <c r="AR60" s="300"/>
      <c r="AS60" s="300"/>
      <c r="AT60" s="300"/>
      <c r="BA60" s="289"/>
      <c r="BT60" s="5"/>
      <c r="BU60" s="5"/>
      <c r="BV60" s="5"/>
    </row>
    <row r="61" customFormat="false" ht="15.8" hidden="false" customHeight="true" outlineLevel="0" collapsed="false">
      <c r="B61" s="326" t="n">
        <v>43556</v>
      </c>
      <c r="C61" s="327" t="s">
        <v>182</v>
      </c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3"/>
      <c r="AG61" s="323"/>
      <c r="AH61" s="320"/>
      <c r="AI61" s="320"/>
      <c r="AJ61" s="320"/>
      <c r="AK61" s="320"/>
      <c r="AL61" s="320"/>
      <c r="AM61" s="320"/>
      <c r="AQ61" s="300"/>
      <c r="AR61" s="300"/>
      <c r="AS61" s="300"/>
      <c r="AT61" s="300"/>
      <c r="BA61" s="289"/>
      <c r="BT61" s="5"/>
      <c r="BU61" s="5"/>
      <c r="BV61" s="5"/>
    </row>
    <row r="62" customFormat="false" ht="15.65" hidden="false" customHeight="true" outlineLevel="0" collapsed="false">
      <c r="B62" s="326" t="n">
        <v>43557</v>
      </c>
      <c r="C62" s="327" t="s">
        <v>183</v>
      </c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3"/>
      <c r="AG62" s="323"/>
      <c r="AH62" s="320"/>
      <c r="AI62" s="320"/>
      <c r="AJ62" s="320"/>
      <c r="AK62" s="320"/>
      <c r="AL62" s="320"/>
      <c r="AM62" s="320"/>
      <c r="AQ62" s="300"/>
      <c r="AR62" s="300"/>
      <c r="AS62" s="300"/>
      <c r="AT62" s="300"/>
      <c r="BA62" s="289"/>
      <c r="BT62" s="5"/>
      <c r="BU62" s="5"/>
      <c r="BV62" s="5"/>
    </row>
    <row r="63" customFormat="false" ht="15.65" hidden="false" customHeight="true" outlineLevel="0" collapsed="false">
      <c r="B63" s="326" t="n">
        <v>43558</v>
      </c>
      <c r="C63" s="327" t="s">
        <v>184</v>
      </c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3"/>
      <c r="AG63" s="323"/>
      <c r="AH63" s="320"/>
      <c r="AI63" s="320"/>
      <c r="AJ63" s="320"/>
      <c r="AK63" s="320"/>
      <c r="AL63" s="320"/>
      <c r="AM63" s="320"/>
      <c r="AQ63" s="300"/>
      <c r="AR63" s="300"/>
      <c r="AS63" s="300"/>
      <c r="AT63" s="300"/>
      <c r="BA63" s="289"/>
      <c r="BT63" s="5"/>
      <c r="BU63" s="5"/>
      <c r="BV63" s="5"/>
    </row>
    <row r="64" customFormat="false" ht="15.65" hidden="false" customHeight="true" outlineLevel="0" collapsed="false">
      <c r="B64" s="326" t="n">
        <v>43559</v>
      </c>
      <c r="C64" s="327" t="s">
        <v>185</v>
      </c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3"/>
      <c r="AG64" s="323"/>
      <c r="AH64" s="320"/>
      <c r="AI64" s="320"/>
      <c r="AJ64" s="320"/>
      <c r="AK64" s="320"/>
      <c r="AL64" s="320"/>
      <c r="AM64" s="320"/>
      <c r="AQ64" s="300"/>
      <c r="AR64" s="300"/>
      <c r="AS64" s="300"/>
      <c r="AT64" s="300"/>
      <c r="BA64" s="289"/>
      <c r="BT64" s="5"/>
      <c r="BU64" s="5"/>
      <c r="BV64" s="5"/>
    </row>
    <row r="65" customFormat="false" ht="15.65" hidden="false" customHeight="true" outlineLevel="0" collapsed="false">
      <c r="B65" s="326" t="n">
        <v>43560</v>
      </c>
      <c r="C65" s="327" t="s">
        <v>186</v>
      </c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3"/>
      <c r="AG65" s="323"/>
      <c r="AH65" s="320"/>
      <c r="AI65" s="320"/>
      <c r="AJ65" s="320"/>
      <c r="AK65" s="320"/>
      <c r="AL65" s="320"/>
      <c r="AM65" s="320"/>
      <c r="AQ65" s="300"/>
      <c r="AR65" s="300"/>
      <c r="AS65" s="300"/>
      <c r="AT65" s="300"/>
      <c r="BA65" s="289"/>
      <c r="BT65" s="5"/>
      <c r="BU65" s="5"/>
      <c r="BV65" s="5"/>
    </row>
    <row r="66" customFormat="false" ht="15.65" hidden="false" customHeight="true" outlineLevel="0" collapsed="false">
      <c r="B66" s="326" t="n">
        <v>43561</v>
      </c>
      <c r="C66" s="327" t="s">
        <v>187</v>
      </c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3"/>
      <c r="AG66" s="323"/>
      <c r="AH66" s="320"/>
      <c r="AI66" s="320"/>
      <c r="AJ66" s="320"/>
      <c r="AK66" s="320"/>
      <c r="AL66" s="320"/>
      <c r="AM66" s="320"/>
      <c r="AQ66" s="300"/>
      <c r="AR66" s="300"/>
      <c r="AS66" s="300"/>
      <c r="AT66" s="300"/>
      <c r="BA66" s="289"/>
      <c r="BT66" s="5"/>
      <c r="BU66" s="5"/>
      <c r="BV66" s="5"/>
    </row>
    <row r="67" customFormat="false" ht="15.65" hidden="false" customHeight="true" outlineLevel="0" collapsed="false">
      <c r="B67" s="326" t="n">
        <v>43562</v>
      </c>
      <c r="C67" s="327" t="s">
        <v>187</v>
      </c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3"/>
      <c r="AG67" s="323"/>
      <c r="AH67" s="320"/>
      <c r="AI67" s="320"/>
      <c r="AJ67" s="320"/>
      <c r="AK67" s="320"/>
      <c r="AL67" s="320"/>
      <c r="AM67" s="320"/>
      <c r="AQ67" s="300"/>
      <c r="AR67" s="300"/>
      <c r="AS67" s="300"/>
      <c r="AT67" s="300"/>
      <c r="BA67" s="289"/>
      <c r="BT67" s="5"/>
      <c r="BU67" s="5"/>
      <c r="BV67" s="5"/>
    </row>
    <row r="68" customFormat="false" ht="15.65" hidden="false" customHeight="true" outlineLevel="0" collapsed="false">
      <c r="B68" s="326" t="n">
        <v>43563</v>
      </c>
      <c r="C68" s="327" t="s">
        <v>187</v>
      </c>
      <c r="D68" s="327"/>
      <c r="E68" s="327"/>
      <c r="F68" s="327"/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3"/>
      <c r="AG68" s="323"/>
      <c r="AH68" s="320"/>
      <c r="AI68" s="320"/>
      <c r="AJ68" s="320"/>
      <c r="AK68" s="320"/>
      <c r="AL68" s="320"/>
      <c r="AM68" s="320"/>
      <c r="AQ68" s="300"/>
      <c r="AR68" s="300"/>
      <c r="AS68" s="300"/>
      <c r="AT68" s="300"/>
      <c r="BA68" s="289"/>
      <c r="BT68" s="5"/>
      <c r="BU68" s="5"/>
      <c r="BV68" s="5"/>
    </row>
    <row r="69" customFormat="false" ht="15.65" hidden="false" customHeight="true" outlineLevel="0" collapsed="false">
      <c r="B69" s="326" t="n">
        <v>43564</v>
      </c>
      <c r="C69" s="327" t="s">
        <v>188</v>
      </c>
      <c r="D69" s="327"/>
      <c r="E69" s="327"/>
      <c r="F69" s="327"/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3"/>
      <c r="AG69" s="323"/>
      <c r="AH69" s="320"/>
      <c r="AI69" s="320"/>
      <c r="AJ69" s="320"/>
      <c r="AK69" s="320"/>
      <c r="AL69" s="320"/>
      <c r="AM69" s="320"/>
      <c r="AQ69" s="300"/>
      <c r="AR69" s="300"/>
      <c r="AS69" s="300"/>
      <c r="AT69" s="300"/>
      <c r="BA69" s="289"/>
      <c r="BT69" s="5"/>
      <c r="BU69" s="5"/>
      <c r="BV69" s="5"/>
    </row>
    <row r="70" customFormat="false" ht="15.65" hidden="false" customHeight="true" outlineLevel="0" collapsed="false">
      <c r="B70" s="326" t="n">
        <v>43565</v>
      </c>
      <c r="C70" s="327" t="s">
        <v>189</v>
      </c>
      <c r="D70" s="327"/>
      <c r="E70" s="327"/>
      <c r="F70" s="327"/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3"/>
      <c r="AG70" s="323"/>
      <c r="AH70" s="320"/>
      <c r="AI70" s="320"/>
      <c r="AJ70" s="320"/>
      <c r="AK70" s="320"/>
      <c r="AL70" s="320"/>
      <c r="AM70" s="320"/>
      <c r="AQ70" s="300"/>
      <c r="AR70" s="300"/>
      <c r="AS70" s="300"/>
      <c r="AT70" s="300"/>
      <c r="BA70" s="289"/>
      <c r="BT70" s="5"/>
      <c r="BU70" s="5"/>
      <c r="BV70" s="5"/>
    </row>
    <row r="71" customFormat="false" ht="15.65" hidden="false" customHeight="true" outlineLevel="0" collapsed="false">
      <c r="B71" s="326" t="n">
        <v>43566</v>
      </c>
      <c r="C71" s="327" t="s">
        <v>187</v>
      </c>
      <c r="D71" s="327"/>
      <c r="E71" s="327"/>
      <c r="F71" s="327"/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3"/>
      <c r="AG71" s="323"/>
      <c r="AH71" s="320"/>
      <c r="AI71" s="320"/>
      <c r="AJ71" s="320"/>
      <c r="AK71" s="320"/>
      <c r="AL71" s="320"/>
      <c r="AM71" s="320"/>
      <c r="AQ71" s="300"/>
      <c r="AR71" s="300"/>
      <c r="AS71" s="300"/>
      <c r="AT71" s="300"/>
      <c r="BA71" s="289"/>
      <c r="BT71" s="5"/>
      <c r="BU71" s="5"/>
      <c r="BV71" s="5"/>
    </row>
    <row r="72" customFormat="false" ht="15.65" hidden="false" customHeight="true" outlineLevel="0" collapsed="false">
      <c r="B72" s="326" t="n">
        <v>43567</v>
      </c>
      <c r="C72" s="327" t="s">
        <v>187</v>
      </c>
      <c r="D72" s="327"/>
      <c r="E72" s="327"/>
      <c r="F72" s="327"/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3"/>
      <c r="AG72" s="323"/>
      <c r="AH72" s="320"/>
      <c r="AI72" s="320"/>
      <c r="AJ72" s="320"/>
      <c r="AK72" s="320"/>
      <c r="AL72" s="320"/>
      <c r="AM72" s="320"/>
      <c r="AQ72" s="300"/>
      <c r="AR72" s="300"/>
      <c r="AS72" s="300"/>
      <c r="AT72" s="300"/>
      <c r="BA72" s="289"/>
      <c r="BT72" s="5"/>
      <c r="BU72" s="5"/>
      <c r="BV72" s="5"/>
    </row>
    <row r="73" customFormat="false" ht="15.65" hidden="false" customHeight="true" outlineLevel="0" collapsed="false">
      <c r="B73" s="326" t="n">
        <v>43568</v>
      </c>
      <c r="C73" s="327" t="s">
        <v>187</v>
      </c>
      <c r="D73" s="327"/>
      <c r="E73" s="327"/>
      <c r="F73" s="327"/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3"/>
      <c r="AG73" s="323"/>
      <c r="AH73" s="320"/>
      <c r="AI73" s="320"/>
      <c r="AJ73" s="320"/>
      <c r="AK73" s="320"/>
      <c r="AL73" s="320"/>
      <c r="AM73" s="320"/>
      <c r="AQ73" s="300"/>
      <c r="AR73" s="300"/>
      <c r="AS73" s="300"/>
      <c r="AT73" s="300"/>
      <c r="BA73" s="289"/>
      <c r="BT73" s="5"/>
      <c r="BU73" s="5"/>
      <c r="BV73" s="5"/>
    </row>
    <row r="74" customFormat="false" ht="15.65" hidden="false" customHeight="true" outlineLevel="0" collapsed="false">
      <c r="B74" s="326" t="n">
        <v>43569</v>
      </c>
      <c r="C74" s="327" t="s">
        <v>190</v>
      </c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3"/>
      <c r="AG74" s="323"/>
      <c r="AH74" s="320"/>
      <c r="AI74" s="320"/>
      <c r="AJ74" s="320"/>
      <c r="AK74" s="320"/>
      <c r="AL74" s="320"/>
      <c r="AM74" s="320"/>
      <c r="AQ74" s="300"/>
      <c r="AR74" s="300"/>
      <c r="AS74" s="300"/>
      <c r="AT74" s="300"/>
      <c r="BA74" s="289"/>
      <c r="BT74" s="5"/>
      <c r="BU74" s="5"/>
      <c r="BV74" s="5"/>
    </row>
    <row r="75" customFormat="false" ht="15.65" hidden="false" customHeight="true" outlineLevel="0" collapsed="false">
      <c r="B75" s="326" t="n">
        <v>43570</v>
      </c>
      <c r="C75" s="327" t="s">
        <v>191</v>
      </c>
      <c r="D75" s="327"/>
      <c r="E75" s="327"/>
      <c r="F75" s="327"/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3"/>
      <c r="AG75" s="323"/>
      <c r="AH75" s="320"/>
      <c r="AI75" s="320"/>
      <c r="AJ75" s="320"/>
      <c r="AK75" s="320"/>
      <c r="AL75" s="320"/>
      <c r="AM75" s="320"/>
      <c r="AQ75" s="300"/>
      <c r="AR75" s="300"/>
      <c r="AS75" s="300"/>
      <c r="AT75" s="300"/>
      <c r="BA75" s="289"/>
      <c r="BT75" s="5"/>
      <c r="BU75" s="5"/>
      <c r="BV75" s="5"/>
    </row>
    <row r="76" customFormat="false" ht="15.65" hidden="false" customHeight="true" outlineLevel="0" collapsed="false">
      <c r="B76" s="326" t="n">
        <v>43571</v>
      </c>
      <c r="C76" s="327" t="s">
        <v>192</v>
      </c>
      <c r="D76" s="327"/>
      <c r="E76" s="327"/>
      <c r="F76" s="327"/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3"/>
      <c r="AG76" s="323"/>
      <c r="AH76" s="320"/>
      <c r="AI76" s="320"/>
      <c r="AJ76" s="320"/>
      <c r="AK76" s="320"/>
      <c r="AL76" s="320"/>
      <c r="AM76" s="320"/>
      <c r="AQ76" s="300"/>
      <c r="AR76" s="300"/>
      <c r="AS76" s="300"/>
      <c r="AT76" s="300"/>
      <c r="BA76" s="289"/>
      <c r="BT76" s="5"/>
      <c r="BU76" s="5"/>
      <c r="BV76" s="5"/>
    </row>
    <row r="77" customFormat="false" ht="15.65" hidden="false" customHeight="true" outlineLevel="0" collapsed="false">
      <c r="B77" s="326" t="n">
        <v>43572</v>
      </c>
      <c r="C77" s="327" t="s">
        <v>193</v>
      </c>
      <c r="D77" s="327"/>
      <c r="E77" s="327"/>
      <c r="F77" s="327"/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3"/>
      <c r="AG77" s="323"/>
      <c r="AH77" s="320"/>
      <c r="AI77" s="320"/>
      <c r="AJ77" s="320"/>
      <c r="AK77" s="320"/>
      <c r="AL77" s="320"/>
      <c r="AM77" s="320"/>
      <c r="AQ77" s="300"/>
      <c r="AR77" s="300"/>
      <c r="AS77" s="300"/>
      <c r="AT77" s="300"/>
      <c r="BA77" s="289"/>
      <c r="BT77" s="5"/>
      <c r="BU77" s="5"/>
      <c r="BV77" s="5"/>
    </row>
    <row r="78" customFormat="false" ht="15.65" hidden="false" customHeight="true" outlineLevel="0" collapsed="false">
      <c r="B78" s="326" t="n">
        <v>43573</v>
      </c>
      <c r="C78" s="327" t="s">
        <v>194</v>
      </c>
      <c r="D78" s="327"/>
      <c r="E78" s="327"/>
      <c r="F78" s="327"/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3"/>
      <c r="AG78" s="323"/>
      <c r="AH78" s="320"/>
      <c r="AI78" s="320"/>
      <c r="AJ78" s="320"/>
      <c r="AK78" s="320"/>
      <c r="AL78" s="320"/>
      <c r="AM78" s="320"/>
      <c r="AQ78" s="300"/>
      <c r="AR78" s="300"/>
      <c r="AS78" s="300"/>
      <c r="AT78" s="300"/>
      <c r="BA78" s="289"/>
      <c r="BT78" s="5"/>
      <c r="BU78" s="5"/>
      <c r="BV78" s="5"/>
    </row>
    <row r="79" customFormat="false" ht="15.65" hidden="false" customHeight="true" outlineLevel="0" collapsed="false">
      <c r="B79" s="326" t="n">
        <v>43574</v>
      </c>
      <c r="C79" s="327" t="s">
        <v>195</v>
      </c>
      <c r="D79" s="327"/>
      <c r="E79" s="327"/>
      <c r="F79" s="327"/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3"/>
      <c r="AG79" s="323"/>
      <c r="AH79" s="320"/>
      <c r="AI79" s="320"/>
      <c r="AJ79" s="320"/>
      <c r="AK79" s="320"/>
      <c r="AL79" s="320"/>
      <c r="AM79" s="320"/>
      <c r="AQ79" s="300"/>
      <c r="AR79" s="300"/>
      <c r="AS79" s="300"/>
      <c r="AT79" s="300"/>
      <c r="BA79" s="289"/>
      <c r="BT79" s="5"/>
      <c r="BU79" s="5"/>
      <c r="BV79" s="5"/>
    </row>
    <row r="80" customFormat="false" ht="15.65" hidden="false" customHeight="true" outlineLevel="0" collapsed="false">
      <c r="B80" s="326" t="n">
        <v>43575</v>
      </c>
      <c r="C80" s="327" t="s">
        <v>196</v>
      </c>
      <c r="D80" s="327"/>
      <c r="E80" s="327"/>
      <c r="F80" s="327"/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3"/>
      <c r="AG80" s="323"/>
      <c r="AH80" s="320"/>
      <c r="AI80" s="320"/>
      <c r="AJ80" s="320"/>
      <c r="AK80" s="320"/>
      <c r="AL80" s="320"/>
      <c r="AM80" s="320"/>
      <c r="AQ80" s="300"/>
      <c r="AR80" s="300"/>
      <c r="AS80" s="300"/>
      <c r="AT80" s="300"/>
      <c r="BA80" s="289"/>
      <c r="BT80" s="5"/>
      <c r="BU80" s="5"/>
      <c r="BV80" s="5"/>
    </row>
    <row r="81" customFormat="false" ht="15.65" hidden="false" customHeight="true" outlineLevel="0" collapsed="false">
      <c r="B81" s="326" t="n">
        <v>43576</v>
      </c>
      <c r="C81" s="327" t="s">
        <v>197</v>
      </c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3"/>
      <c r="AG81" s="323"/>
      <c r="AH81" s="320"/>
      <c r="AI81" s="320"/>
      <c r="AJ81" s="320"/>
      <c r="AK81" s="320"/>
      <c r="AL81" s="320"/>
      <c r="AM81" s="320"/>
      <c r="AQ81" s="300"/>
      <c r="AR81" s="300"/>
      <c r="AS81" s="300"/>
      <c r="AT81" s="300"/>
      <c r="BA81" s="289"/>
      <c r="BT81" s="5"/>
      <c r="BU81" s="5"/>
      <c r="BV81" s="5"/>
    </row>
    <row r="82" customFormat="false" ht="15.65" hidden="false" customHeight="true" outlineLevel="0" collapsed="false">
      <c r="B82" s="326" t="n">
        <v>43577</v>
      </c>
      <c r="C82" s="327" t="s">
        <v>198</v>
      </c>
      <c r="D82" s="327"/>
      <c r="E82" s="327"/>
      <c r="F82" s="327"/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27"/>
      <c r="AB82" s="327"/>
      <c r="AC82" s="327"/>
      <c r="AD82" s="327"/>
      <c r="AE82" s="327"/>
      <c r="AF82" s="323"/>
      <c r="AG82" s="323"/>
      <c r="AH82" s="320"/>
      <c r="AI82" s="320"/>
      <c r="AJ82" s="320"/>
      <c r="AK82" s="320"/>
      <c r="AL82" s="320"/>
      <c r="AM82" s="320"/>
      <c r="AQ82" s="300"/>
      <c r="AR82" s="300"/>
      <c r="AS82" s="300"/>
      <c r="AT82" s="300"/>
      <c r="BA82" s="289"/>
      <c r="BT82" s="5"/>
      <c r="BU82" s="5"/>
      <c r="BV82" s="5"/>
    </row>
    <row r="83" customFormat="false" ht="15.65" hidden="false" customHeight="true" outlineLevel="0" collapsed="false">
      <c r="B83" s="326" t="n">
        <v>43578</v>
      </c>
      <c r="C83" s="327" t="s">
        <v>199</v>
      </c>
      <c r="D83" s="327"/>
      <c r="E83" s="327"/>
      <c r="F83" s="327"/>
      <c r="G83" s="327"/>
      <c r="H83" s="327"/>
      <c r="I83" s="327"/>
      <c r="J83" s="327"/>
      <c r="K83" s="327"/>
      <c r="L83" s="327"/>
      <c r="M83" s="327"/>
      <c r="N83" s="327"/>
      <c r="O83" s="327"/>
      <c r="P83" s="327"/>
      <c r="Q83" s="327"/>
      <c r="R83" s="327"/>
      <c r="S83" s="327"/>
      <c r="T83" s="327"/>
      <c r="U83" s="327"/>
      <c r="V83" s="327"/>
      <c r="W83" s="327"/>
      <c r="X83" s="327"/>
      <c r="Y83" s="327"/>
      <c r="Z83" s="327"/>
      <c r="AA83" s="327"/>
      <c r="AB83" s="327"/>
      <c r="AC83" s="327"/>
      <c r="AD83" s="327"/>
      <c r="AE83" s="327"/>
      <c r="AF83" s="323"/>
      <c r="AG83" s="323"/>
      <c r="AH83" s="320"/>
      <c r="AI83" s="320"/>
      <c r="AJ83" s="320"/>
      <c r="AK83" s="320"/>
      <c r="AL83" s="320"/>
      <c r="AM83" s="320"/>
      <c r="AQ83" s="300"/>
      <c r="AR83" s="300"/>
      <c r="AS83" s="300"/>
      <c r="AT83" s="300"/>
      <c r="BA83" s="289"/>
      <c r="BT83" s="5"/>
      <c r="BU83" s="5"/>
      <c r="BV83" s="5"/>
    </row>
    <row r="84" customFormat="false" ht="15.65" hidden="false" customHeight="true" outlineLevel="0" collapsed="false">
      <c r="B84" s="326" t="n">
        <v>43579</v>
      </c>
      <c r="C84" s="327" t="s">
        <v>200</v>
      </c>
      <c r="D84" s="327"/>
      <c r="E84" s="327"/>
      <c r="F84" s="327"/>
      <c r="G84" s="327"/>
      <c r="H84" s="327"/>
      <c r="I84" s="327"/>
      <c r="J84" s="327"/>
      <c r="K84" s="327"/>
      <c r="L84" s="327"/>
      <c r="M84" s="327"/>
      <c r="N84" s="327"/>
      <c r="O84" s="327"/>
      <c r="P84" s="327"/>
      <c r="Q84" s="327"/>
      <c r="R84" s="327"/>
      <c r="S84" s="327"/>
      <c r="T84" s="327"/>
      <c r="U84" s="327"/>
      <c r="V84" s="327"/>
      <c r="W84" s="327"/>
      <c r="X84" s="327"/>
      <c r="Y84" s="327"/>
      <c r="Z84" s="327"/>
      <c r="AA84" s="327"/>
      <c r="AB84" s="327"/>
      <c r="AC84" s="327"/>
      <c r="AD84" s="327"/>
      <c r="AE84" s="327"/>
      <c r="AF84" s="323"/>
      <c r="AG84" s="323"/>
      <c r="AH84" s="320"/>
      <c r="AI84" s="320"/>
      <c r="AJ84" s="320"/>
      <c r="AK84" s="320"/>
      <c r="AL84" s="320"/>
      <c r="AM84" s="320"/>
      <c r="AQ84" s="300"/>
      <c r="AR84" s="300"/>
      <c r="AS84" s="300"/>
      <c r="AT84" s="300"/>
      <c r="BA84" s="289"/>
      <c r="BT84" s="5"/>
      <c r="BU84" s="5"/>
      <c r="BV84" s="5"/>
    </row>
    <row r="85" customFormat="false" ht="15.65" hidden="false" customHeight="true" outlineLevel="0" collapsed="false">
      <c r="B85" s="326" t="n">
        <v>43580</v>
      </c>
      <c r="C85" s="327" t="s">
        <v>190</v>
      </c>
      <c r="D85" s="327"/>
      <c r="E85" s="327"/>
      <c r="F85" s="327"/>
      <c r="G85" s="327"/>
      <c r="H85" s="327"/>
      <c r="I85" s="327"/>
      <c r="J85" s="327"/>
      <c r="K85" s="327"/>
      <c r="L85" s="327"/>
      <c r="M85" s="327"/>
      <c r="N85" s="327"/>
      <c r="O85" s="327"/>
      <c r="P85" s="327"/>
      <c r="Q85" s="327"/>
      <c r="R85" s="327"/>
      <c r="S85" s="327"/>
      <c r="T85" s="327"/>
      <c r="U85" s="327"/>
      <c r="V85" s="327"/>
      <c r="W85" s="327"/>
      <c r="X85" s="327"/>
      <c r="Y85" s="327"/>
      <c r="Z85" s="327"/>
      <c r="AA85" s="327"/>
      <c r="AB85" s="327"/>
      <c r="AC85" s="327"/>
      <c r="AD85" s="327"/>
      <c r="AE85" s="327"/>
      <c r="AF85" s="323"/>
      <c r="AG85" s="323"/>
      <c r="AH85" s="320"/>
      <c r="AI85" s="320"/>
      <c r="AJ85" s="320"/>
      <c r="AK85" s="320"/>
      <c r="AL85" s="320"/>
      <c r="AM85" s="320"/>
      <c r="AQ85" s="300"/>
      <c r="AR85" s="300"/>
      <c r="AS85" s="300"/>
      <c r="AT85" s="300"/>
      <c r="BA85" s="289"/>
      <c r="BT85" s="5"/>
      <c r="BU85" s="5"/>
      <c r="BV85" s="5"/>
    </row>
    <row r="86" customFormat="false" ht="15.65" hidden="false" customHeight="true" outlineLevel="0" collapsed="false">
      <c r="B86" s="326" t="n">
        <v>43581</v>
      </c>
      <c r="C86" s="327" t="s">
        <v>201</v>
      </c>
      <c r="D86" s="327"/>
      <c r="E86" s="327"/>
      <c r="F86" s="327"/>
      <c r="G86" s="327"/>
      <c r="H86" s="327"/>
      <c r="I86" s="327"/>
      <c r="J86" s="327"/>
      <c r="K86" s="327"/>
      <c r="L86" s="327"/>
      <c r="M86" s="327"/>
      <c r="N86" s="327"/>
      <c r="O86" s="327"/>
      <c r="P86" s="327"/>
      <c r="Q86" s="327"/>
      <c r="R86" s="327"/>
      <c r="S86" s="327"/>
      <c r="T86" s="327"/>
      <c r="U86" s="327"/>
      <c r="V86" s="327"/>
      <c r="W86" s="327"/>
      <c r="X86" s="327"/>
      <c r="Y86" s="327"/>
      <c r="Z86" s="327"/>
      <c r="AA86" s="327"/>
      <c r="AB86" s="327"/>
      <c r="AC86" s="327"/>
      <c r="AD86" s="327"/>
      <c r="AE86" s="327"/>
      <c r="AF86" s="323"/>
      <c r="AG86" s="323"/>
      <c r="AH86" s="320"/>
      <c r="AI86" s="320"/>
      <c r="AJ86" s="320"/>
      <c r="AK86" s="320"/>
      <c r="AL86" s="320"/>
      <c r="AM86" s="320"/>
      <c r="AQ86" s="300"/>
      <c r="AR86" s="300"/>
      <c r="AS86" s="300"/>
      <c r="AT86" s="300"/>
      <c r="BA86" s="289"/>
      <c r="BT86" s="5"/>
      <c r="BU86" s="5"/>
      <c r="BV86" s="5"/>
    </row>
    <row r="87" customFormat="false" ht="15.65" hidden="false" customHeight="true" outlineLevel="0" collapsed="false">
      <c r="B87" s="326" t="n">
        <v>43582</v>
      </c>
      <c r="C87" s="327" t="s">
        <v>202</v>
      </c>
      <c r="D87" s="327"/>
      <c r="E87" s="327"/>
      <c r="F87" s="327"/>
      <c r="G87" s="327"/>
      <c r="H87" s="327"/>
      <c r="I87" s="327"/>
      <c r="J87" s="327"/>
      <c r="K87" s="327"/>
      <c r="L87" s="327"/>
      <c r="M87" s="327"/>
      <c r="N87" s="327"/>
      <c r="O87" s="327"/>
      <c r="P87" s="327"/>
      <c r="Q87" s="327"/>
      <c r="R87" s="327"/>
      <c r="S87" s="327"/>
      <c r="T87" s="327"/>
      <c r="U87" s="327"/>
      <c r="V87" s="327"/>
      <c r="W87" s="327"/>
      <c r="X87" s="327"/>
      <c r="Y87" s="327"/>
      <c r="Z87" s="327"/>
      <c r="AA87" s="327"/>
      <c r="AB87" s="327"/>
      <c r="AC87" s="327"/>
      <c r="AD87" s="327"/>
      <c r="AE87" s="327"/>
      <c r="AF87" s="323"/>
      <c r="AG87" s="323"/>
      <c r="AH87" s="320"/>
      <c r="AI87" s="320"/>
      <c r="AJ87" s="320"/>
      <c r="AK87" s="320"/>
      <c r="AL87" s="320"/>
      <c r="AM87" s="320"/>
      <c r="AQ87" s="300"/>
      <c r="AR87" s="300"/>
      <c r="AS87" s="300"/>
      <c r="AT87" s="300"/>
      <c r="BA87" s="289"/>
      <c r="BT87" s="5"/>
      <c r="BU87" s="5"/>
      <c r="BV87" s="5"/>
    </row>
    <row r="88" customFormat="false" ht="15.65" hidden="false" customHeight="true" outlineLevel="0" collapsed="false">
      <c r="B88" s="326" t="n">
        <v>43583</v>
      </c>
      <c r="C88" s="327" t="s">
        <v>203</v>
      </c>
      <c r="D88" s="327"/>
      <c r="E88" s="327"/>
      <c r="F88" s="327"/>
      <c r="G88" s="327"/>
      <c r="H88" s="327"/>
      <c r="I88" s="327"/>
      <c r="J88" s="327"/>
      <c r="K88" s="327"/>
      <c r="L88" s="327"/>
      <c r="M88" s="327"/>
      <c r="N88" s="327"/>
      <c r="O88" s="327"/>
      <c r="P88" s="327"/>
      <c r="Q88" s="327"/>
      <c r="R88" s="327"/>
      <c r="S88" s="327"/>
      <c r="T88" s="327"/>
      <c r="U88" s="327"/>
      <c r="V88" s="327"/>
      <c r="W88" s="327"/>
      <c r="X88" s="327"/>
      <c r="Y88" s="327"/>
      <c r="Z88" s="327"/>
      <c r="AA88" s="327"/>
      <c r="AB88" s="327"/>
      <c r="AC88" s="327"/>
      <c r="AD88" s="327"/>
      <c r="AE88" s="327"/>
      <c r="AF88" s="323"/>
      <c r="AG88" s="323"/>
      <c r="AH88" s="320"/>
      <c r="AI88" s="320"/>
      <c r="AJ88" s="320"/>
      <c r="AK88" s="320"/>
      <c r="AL88" s="320"/>
      <c r="AM88" s="320"/>
      <c r="AQ88" s="300"/>
      <c r="AR88" s="300"/>
      <c r="AS88" s="300"/>
      <c r="AT88" s="300"/>
      <c r="BA88" s="289"/>
      <c r="BT88" s="5"/>
      <c r="BU88" s="5"/>
      <c r="BV88" s="5"/>
    </row>
    <row r="89" customFormat="false" ht="15.65" hidden="false" customHeight="true" outlineLevel="0" collapsed="false">
      <c r="B89" s="326" t="n">
        <v>43584</v>
      </c>
      <c r="C89" s="327" t="s">
        <v>204</v>
      </c>
      <c r="D89" s="327"/>
      <c r="E89" s="327"/>
      <c r="F89" s="327"/>
      <c r="G89" s="327"/>
      <c r="H89" s="327"/>
      <c r="I89" s="327"/>
      <c r="J89" s="327"/>
      <c r="K89" s="327"/>
      <c r="L89" s="327"/>
      <c r="M89" s="327"/>
      <c r="N89" s="327"/>
      <c r="O89" s="327"/>
      <c r="P89" s="327"/>
      <c r="Q89" s="327"/>
      <c r="R89" s="327"/>
      <c r="S89" s="327"/>
      <c r="T89" s="327"/>
      <c r="U89" s="327"/>
      <c r="V89" s="327"/>
      <c r="W89" s="327"/>
      <c r="X89" s="327"/>
      <c r="Y89" s="327"/>
      <c r="Z89" s="327"/>
      <c r="AA89" s="327"/>
      <c r="AB89" s="327"/>
      <c r="AC89" s="327"/>
      <c r="AD89" s="327"/>
      <c r="AE89" s="327"/>
      <c r="AF89" s="323"/>
      <c r="AG89" s="323"/>
      <c r="AH89" s="320"/>
      <c r="AI89" s="320"/>
      <c r="AJ89" s="320"/>
      <c r="AK89" s="320"/>
      <c r="AL89" s="320"/>
      <c r="AM89" s="320"/>
      <c r="AQ89" s="300"/>
      <c r="AR89" s="300"/>
      <c r="AS89" s="300"/>
      <c r="AT89" s="300"/>
      <c r="BA89" s="289"/>
      <c r="BT89" s="5"/>
      <c r="BU89" s="5"/>
      <c r="BV89" s="5"/>
    </row>
    <row r="90" customFormat="false" ht="15.65" hidden="false" customHeight="true" outlineLevel="0" collapsed="false">
      <c r="B90" s="326" t="n">
        <v>43585</v>
      </c>
      <c r="C90" s="327" t="s">
        <v>205</v>
      </c>
      <c r="D90" s="327"/>
      <c r="E90" s="327"/>
      <c r="F90" s="327"/>
      <c r="G90" s="327"/>
      <c r="H90" s="327"/>
      <c r="I90" s="327"/>
      <c r="J90" s="327"/>
      <c r="K90" s="327"/>
      <c r="L90" s="327"/>
      <c r="M90" s="327"/>
      <c r="N90" s="327"/>
      <c r="O90" s="327"/>
      <c r="P90" s="327"/>
      <c r="Q90" s="327"/>
      <c r="R90" s="327"/>
      <c r="S90" s="327"/>
      <c r="T90" s="327"/>
      <c r="U90" s="327"/>
      <c r="V90" s="327"/>
      <c r="W90" s="327"/>
      <c r="X90" s="327"/>
      <c r="Y90" s="327"/>
      <c r="Z90" s="327"/>
      <c r="AA90" s="327"/>
      <c r="AB90" s="327"/>
      <c r="AC90" s="327"/>
      <c r="AD90" s="327"/>
      <c r="AE90" s="327"/>
      <c r="AF90" s="323"/>
      <c r="AG90" s="323"/>
      <c r="AH90" s="320"/>
      <c r="AI90" s="320"/>
      <c r="AJ90" s="320"/>
      <c r="AK90" s="320"/>
      <c r="AL90" s="320"/>
      <c r="AM90" s="320"/>
      <c r="AQ90" s="300"/>
      <c r="AR90" s="300"/>
      <c r="AS90" s="300"/>
      <c r="AT90" s="300"/>
      <c r="BA90" s="289"/>
      <c r="BT90" s="5"/>
      <c r="BU90" s="5"/>
      <c r="BV90" s="5"/>
    </row>
    <row r="111" customFormat="false" ht="2.05" hidden="false" customHeight="true" outlineLevel="0" collapsed="false"/>
    <row r="112" customFormat="false" ht="14.95" hidden="false" customHeight="true" outlineLevel="0" collapsed="false">
      <c r="J112" s="330" t="s">
        <v>206</v>
      </c>
      <c r="K112" s="330"/>
      <c r="L112" s="330"/>
      <c r="M112" s="330"/>
      <c r="N112" s="330"/>
      <c r="O112" s="330"/>
    </row>
    <row r="113" customFormat="false" ht="14.3" hidden="false" customHeight="false" outlineLevel="0" collapsed="false">
      <c r="J113" s="331"/>
      <c r="K113" s="332" t="s">
        <v>207</v>
      </c>
      <c r="L113" s="332" t="s">
        <v>208</v>
      </c>
      <c r="M113" s="332" t="s">
        <v>209</v>
      </c>
      <c r="N113" s="332" t="s">
        <v>210</v>
      </c>
      <c r="O113" s="333" t="s">
        <v>211</v>
      </c>
    </row>
    <row r="114" customFormat="false" ht="14.3" hidden="false" customHeight="false" outlineLevel="0" collapsed="false">
      <c r="J114" s="334" t="s">
        <v>212</v>
      </c>
      <c r="K114" s="268" t="s">
        <v>213</v>
      </c>
      <c r="L114" s="268" t="n">
        <v>86.3</v>
      </c>
      <c r="M114" s="268" t="n">
        <v>74.9</v>
      </c>
      <c r="N114" s="268" t="n">
        <v>37.28</v>
      </c>
      <c r="O114" s="335" t="n">
        <v>50.13</v>
      </c>
    </row>
    <row r="115" customFormat="false" ht="14.3" hidden="false" customHeight="false" outlineLevel="0" collapsed="false">
      <c r="J115" s="334" t="s">
        <v>214</v>
      </c>
      <c r="K115" s="268" t="s">
        <v>215</v>
      </c>
      <c r="L115" s="268" t="n">
        <v>86.5</v>
      </c>
      <c r="M115" s="268" t="n">
        <v>70.5</v>
      </c>
      <c r="N115" s="268" t="n">
        <v>38.17</v>
      </c>
      <c r="O115" s="335" t="n">
        <v>50.13</v>
      </c>
    </row>
    <row r="116" customFormat="false" ht="14.95" hidden="false" customHeight="false" outlineLevel="0" collapsed="false">
      <c r="J116" s="336"/>
      <c r="K116" s="337" t="s">
        <v>216</v>
      </c>
      <c r="L116" s="337" t="n">
        <f aca="false">L115-L114</f>
        <v>0.200000000000003</v>
      </c>
      <c r="M116" s="337" t="n">
        <f aca="false">M115-M114</f>
        <v>-4.40000000000001</v>
      </c>
      <c r="N116" s="338" t="n">
        <f aca="false">N115-N114</f>
        <v>0.890000000000001</v>
      </c>
      <c r="O116" s="339" t="n">
        <f aca="false">O115-O114</f>
        <v>0</v>
      </c>
    </row>
  </sheetData>
  <mergeCells count="118">
    <mergeCell ref="B1:Y1"/>
    <mergeCell ref="B2:AG2"/>
    <mergeCell ref="B3:B5"/>
    <mergeCell ref="C3:C5"/>
    <mergeCell ref="D3:D5"/>
    <mergeCell ref="E3:E5"/>
    <mergeCell ref="F3:G4"/>
    <mergeCell ref="H3:K3"/>
    <mergeCell ref="L3:O3"/>
    <mergeCell ref="P3:Q4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R3:AR5"/>
    <mergeCell ref="AT3:AT5"/>
    <mergeCell ref="AU3:AU5"/>
    <mergeCell ref="AV3:AV5"/>
    <mergeCell ref="AW3:AW5"/>
    <mergeCell ref="AX3:AX5"/>
    <mergeCell ref="AY3:AY5"/>
    <mergeCell ref="AZ3:AZ5"/>
    <mergeCell ref="BB3:BB5"/>
    <mergeCell ref="BC3:BC5"/>
    <mergeCell ref="BD3:BD5"/>
    <mergeCell ref="BE3:BE5"/>
    <mergeCell ref="BF3:BF5"/>
    <mergeCell ref="BG3:BG5"/>
    <mergeCell ref="BL3:BM3"/>
    <mergeCell ref="BP3:BP5"/>
    <mergeCell ref="BQ3:BQ5"/>
    <mergeCell ref="BR3:BR5"/>
    <mergeCell ref="BT3:BT5"/>
    <mergeCell ref="BU3:BU5"/>
    <mergeCell ref="BX3:BX5"/>
    <mergeCell ref="BY3:BY5"/>
    <mergeCell ref="CA3:CA5"/>
    <mergeCell ref="CB3:CB5"/>
    <mergeCell ref="CD3:CE3"/>
    <mergeCell ref="CF3:CG3"/>
    <mergeCell ref="H4:I4"/>
    <mergeCell ref="J4:K4"/>
    <mergeCell ref="L4:M4"/>
    <mergeCell ref="N4:O4"/>
    <mergeCell ref="BH4:BH5"/>
    <mergeCell ref="BI4:BI5"/>
    <mergeCell ref="BK4:BK5"/>
    <mergeCell ref="BL4:BL5"/>
    <mergeCell ref="BM4:BM5"/>
    <mergeCell ref="BN4:BN5"/>
    <mergeCell ref="BO4:BO5"/>
    <mergeCell ref="BW4:BW5"/>
    <mergeCell ref="A6:A12"/>
    <mergeCell ref="A13:A19"/>
    <mergeCell ref="A20:A26"/>
    <mergeCell ref="A27:A33"/>
    <mergeCell ref="A34:A40"/>
    <mergeCell ref="A41:A47"/>
    <mergeCell ref="F51:G51"/>
    <mergeCell ref="H51:I51"/>
    <mergeCell ref="J51:K51"/>
    <mergeCell ref="L51:M51"/>
    <mergeCell ref="N51:O51"/>
    <mergeCell ref="P51:Q51"/>
    <mergeCell ref="C60:AE60"/>
    <mergeCell ref="C61:AE61"/>
    <mergeCell ref="C62:AE62"/>
    <mergeCell ref="C63:AE63"/>
    <mergeCell ref="C64:AE64"/>
    <mergeCell ref="C65:AE65"/>
    <mergeCell ref="C66:AE66"/>
    <mergeCell ref="C67:AE67"/>
    <mergeCell ref="C68:AE68"/>
    <mergeCell ref="C69:AE69"/>
    <mergeCell ref="C70:AE70"/>
    <mergeCell ref="C71:AE71"/>
    <mergeCell ref="C72:AE72"/>
    <mergeCell ref="C73:AE73"/>
    <mergeCell ref="C74:AE74"/>
    <mergeCell ref="C75:AE75"/>
    <mergeCell ref="C76:AE76"/>
    <mergeCell ref="C77:AE77"/>
    <mergeCell ref="C78:AE78"/>
    <mergeCell ref="C79:AE79"/>
    <mergeCell ref="C80:AE80"/>
    <mergeCell ref="C81:AE81"/>
    <mergeCell ref="C82:AE82"/>
    <mergeCell ref="C83:AE83"/>
    <mergeCell ref="C84:AE84"/>
    <mergeCell ref="C85:AE85"/>
    <mergeCell ref="C86:AE86"/>
    <mergeCell ref="C87:AE87"/>
    <mergeCell ref="C88:AE88"/>
    <mergeCell ref="C89:AE89"/>
    <mergeCell ref="C90:AE90"/>
    <mergeCell ref="J112:O112"/>
  </mergeCells>
  <conditionalFormatting sqref="R13:T15">
    <cfRule type="cellIs" priority="2" operator="greaterThan" aboveAverage="0" equalAverage="0" bottom="0" percent="0" rank="0" text="" dxfId="3">
      <formula>3768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12" activePane="bottomRight" state="frozen"/>
      <selection pane="topLeft" activeCell="A1" activeCellId="0" sqref="A1"/>
      <selection pane="topRight" activeCell="C1" activeCellId="0" sqref="C1"/>
      <selection pane="bottomLeft" activeCell="A12" activeCellId="0" sqref="A12"/>
      <selection pane="bottomRight" activeCell="C33" activeCellId="0" sqref="C33"/>
    </sheetView>
  </sheetViews>
  <sheetFormatPr defaultColWidth="8.54296875" defaultRowHeight="14.3" zeroHeight="false" outlineLevelRow="0" outlineLevelCol="0"/>
  <cols>
    <col collapsed="false" customWidth="true" hidden="false" outlineLevel="0" max="2" min="2" style="0" width="11"/>
    <col collapsed="false" customWidth="true" hidden="false" outlineLevel="0" max="40" min="39" style="0" width="9.63"/>
    <col collapsed="false" customWidth="true" hidden="false" outlineLevel="0" max="42" min="42" style="0" width="12"/>
    <col collapsed="false" customWidth="true" hidden="false" outlineLevel="0" max="66" min="66" style="0" width="9.63"/>
    <col collapsed="false" customWidth="true" hidden="false" outlineLevel="0" max="70" min="70" style="0" width="10.38"/>
    <col collapsed="false" customWidth="true" hidden="false" outlineLevel="0" max="71" min="71" style="0" width="10.63"/>
  </cols>
  <sheetData>
    <row r="1" customFormat="false" ht="18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BR1" s="5"/>
      <c r="BS1" s="5"/>
      <c r="BT1" s="5"/>
    </row>
    <row r="2" customFormat="false" ht="19.05" hidden="false" customHeight="false" outlineLevel="0" collapsed="false">
      <c r="B2" s="6" t="n">
        <v>43586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8"/>
      <c r="AL2" s="8"/>
      <c r="AM2" s="8"/>
      <c r="AN2" s="8"/>
      <c r="AO2" s="8"/>
      <c r="AP2" s="8"/>
      <c r="AQ2" s="8"/>
      <c r="AR2" s="8"/>
      <c r="AS2" s="9"/>
      <c r="AT2" s="10"/>
      <c r="AU2" s="10"/>
      <c r="AV2" s="10"/>
      <c r="AW2" s="10"/>
      <c r="AX2" s="10"/>
      <c r="AY2" s="11"/>
      <c r="AZ2" s="11"/>
      <c r="BR2" s="5"/>
      <c r="BS2" s="5"/>
      <c r="BT2" s="5"/>
    </row>
    <row r="3" customFormat="false" ht="30.75" hidden="false" customHeight="true" outlineLevel="0" collapsed="false">
      <c r="A3" s="12"/>
      <c r="B3" s="13" t="s">
        <v>1</v>
      </c>
      <c r="C3" s="14" t="s">
        <v>2</v>
      </c>
      <c r="D3" s="15" t="s">
        <v>3</v>
      </c>
      <c r="E3" s="14" t="s">
        <v>4</v>
      </c>
      <c r="F3" s="16" t="s">
        <v>5</v>
      </c>
      <c r="G3" s="16"/>
      <c r="H3" s="17" t="s">
        <v>6</v>
      </c>
      <c r="I3" s="17"/>
      <c r="J3" s="17"/>
      <c r="K3" s="17"/>
      <c r="L3" s="17" t="s">
        <v>7</v>
      </c>
      <c r="M3" s="17"/>
      <c r="N3" s="17"/>
      <c r="O3" s="17"/>
      <c r="P3" s="18" t="s">
        <v>8</v>
      </c>
      <c r="Q3" s="18"/>
      <c r="R3" s="19" t="s">
        <v>9</v>
      </c>
      <c r="S3" s="20" t="s">
        <v>10</v>
      </c>
      <c r="T3" s="21" t="s">
        <v>11</v>
      </c>
      <c r="U3" s="22" t="s">
        <v>12</v>
      </c>
      <c r="V3" s="23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5" t="s">
        <v>20</v>
      </c>
      <c r="AD3" s="26" t="s">
        <v>21</v>
      </c>
      <c r="AE3" s="27" t="s">
        <v>22</v>
      </c>
      <c r="AF3" s="26" t="s">
        <v>23</v>
      </c>
      <c r="AG3" s="28" t="s">
        <v>24</v>
      </c>
      <c r="AH3" s="28" t="s">
        <v>25</v>
      </c>
      <c r="AI3" s="28" t="s">
        <v>26</v>
      </c>
      <c r="AJ3" s="29" t="s">
        <v>27</v>
      </c>
      <c r="AK3" s="30" t="s">
        <v>28</v>
      </c>
      <c r="AL3" s="31" t="s">
        <v>29</v>
      </c>
      <c r="AM3" s="29" t="s">
        <v>30</v>
      </c>
      <c r="AN3" s="31" t="s">
        <v>31</v>
      </c>
      <c r="AO3" s="31" t="s">
        <v>32</v>
      </c>
      <c r="AP3" s="29" t="s">
        <v>33</v>
      </c>
      <c r="AQ3" s="32" t="s">
        <v>34</v>
      </c>
      <c r="AR3" s="33" t="s">
        <v>35</v>
      </c>
      <c r="AS3" s="34"/>
      <c r="AT3" s="35" t="s">
        <v>36</v>
      </c>
      <c r="AU3" s="36" t="s">
        <v>37</v>
      </c>
      <c r="AV3" s="36" t="s">
        <v>38</v>
      </c>
      <c r="AW3" s="36" t="s">
        <v>39</v>
      </c>
      <c r="AX3" s="36" t="s">
        <v>40</v>
      </c>
      <c r="AY3" s="36" t="s">
        <v>41</v>
      </c>
      <c r="AZ3" s="36" t="s">
        <v>42</v>
      </c>
      <c r="BB3" s="36" t="s">
        <v>43</v>
      </c>
      <c r="BC3" s="36" t="s">
        <v>44</v>
      </c>
      <c r="BD3" s="36" t="s">
        <v>45</v>
      </c>
      <c r="BE3" s="36" t="s">
        <v>46</v>
      </c>
      <c r="BF3" s="36" t="s">
        <v>47</v>
      </c>
      <c r="BG3" s="36" t="s">
        <v>48</v>
      </c>
      <c r="BH3" s="36" t="s">
        <v>49</v>
      </c>
      <c r="BI3" s="36" t="s">
        <v>50</v>
      </c>
      <c r="BJ3" s="36" t="s">
        <v>52</v>
      </c>
      <c r="BK3" s="36" t="s">
        <v>53</v>
      </c>
      <c r="BL3" s="36"/>
      <c r="BM3" s="36" t="s">
        <v>55</v>
      </c>
      <c r="BN3" s="36" t="s">
        <v>56</v>
      </c>
      <c r="BO3" s="37" t="s">
        <v>57</v>
      </c>
      <c r="BP3" s="37" t="s">
        <v>58</v>
      </c>
      <c r="BQ3" s="38"/>
      <c r="BR3" s="39" t="s">
        <v>59</v>
      </c>
      <c r="BS3" s="39" t="s">
        <v>60</v>
      </c>
      <c r="BT3" s="5"/>
      <c r="BU3" s="40" t="s">
        <v>65</v>
      </c>
    </row>
    <row r="4" customFormat="false" ht="14.95" hidden="false" customHeight="true" outlineLevel="0" collapsed="false">
      <c r="A4" s="42"/>
      <c r="B4" s="13"/>
      <c r="C4" s="14"/>
      <c r="D4" s="15"/>
      <c r="E4" s="14"/>
      <c r="F4" s="16"/>
      <c r="G4" s="16"/>
      <c r="H4" s="43" t="s">
        <v>68</v>
      </c>
      <c r="I4" s="43"/>
      <c r="J4" s="44" t="s">
        <v>69</v>
      </c>
      <c r="K4" s="44"/>
      <c r="L4" s="43" t="s">
        <v>68</v>
      </c>
      <c r="M4" s="43"/>
      <c r="N4" s="44" t="s">
        <v>69</v>
      </c>
      <c r="O4" s="44"/>
      <c r="P4" s="18"/>
      <c r="Q4" s="18"/>
      <c r="R4" s="19"/>
      <c r="S4" s="20"/>
      <c r="T4" s="21"/>
      <c r="U4" s="22"/>
      <c r="V4" s="23"/>
      <c r="W4" s="24"/>
      <c r="X4" s="24"/>
      <c r="Y4" s="24"/>
      <c r="Z4" s="24"/>
      <c r="AA4" s="24"/>
      <c r="AB4" s="24"/>
      <c r="AC4" s="25"/>
      <c r="AD4" s="26"/>
      <c r="AE4" s="27"/>
      <c r="AF4" s="26"/>
      <c r="AG4" s="28"/>
      <c r="AH4" s="28"/>
      <c r="AI4" s="28"/>
      <c r="AJ4" s="29"/>
      <c r="AK4" s="30"/>
      <c r="AL4" s="31"/>
      <c r="AM4" s="29"/>
      <c r="AN4" s="31"/>
      <c r="AO4" s="31"/>
      <c r="AP4" s="29"/>
      <c r="AQ4" s="32"/>
      <c r="AR4" s="33"/>
      <c r="AS4" s="34"/>
      <c r="AT4" s="35"/>
      <c r="AU4" s="36"/>
      <c r="AV4" s="36"/>
      <c r="AW4" s="36"/>
      <c r="AX4" s="36"/>
      <c r="AY4" s="36"/>
      <c r="AZ4" s="36"/>
      <c r="BB4" s="36"/>
      <c r="BC4" s="36"/>
      <c r="BD4" s="36"/>
      <c r="BE4" s="36"/>
      <c r="BF4" s="36"/>
      <c r="BG4" s="36"/>
      <c r="BH4" s="45" t="s">
        <v>70</v>
      </c>
      <c r="BI4" s="45" t="s">
        <v>70</v>
      </c>
      <c r="BJ4" s="37" t="s">
        <v>72</v>
      </c>
      <c r="BK4" s="37" t="s">
        <v>72</v>
      </c>
      <c r="BL4" s="37" t="s">
        <v>73</v>
      </c>
      <c r="BM4" s="45" t="s">
        <v>75</v>
      </c>
      <c r="BN4" s="36"/>
      <c r="BO4" s="37"/>
      <c r="BP4" s="37"/>
      <c r="BQ4" s="38"/>
      <c r="BR4" s="39"/>
      <c r="BS4" s="39"/>
      <c r="BT4" s="5"/>
      <c r="BU4" s="40"/>
    </row>
    <row r="5" customFormat="false" ht="14.95" hidden="false" customHeight="false" outlineLevel="0" collapsed="false">
      <c r="A5" s="42"/>
      <c r="B5" s="13"/>
      <c r="C5" s="14"/>
      <c r="D5" s="15"/>
      <c r="E5" s="14"/>
      <c r="F5" s="48" t="s">
        <v>78</v>
      </c>
      <c r="G5" s="44" t="s">
        <v>79</v>
      </c>
      <c r="H5" s="49" t="s">
        <v>80</v>
      </c>
      <c r="I5" s="50" t="s">
        <v>81</v>
      </c>
      <c r="J5" s="50" t="s">
        <v>80</v>
      </c>
      <c r="K5" s="51" t="s">
        <v>81</v>
      </c>
      <c r="L5" s="43" t="s">
        <v>80</v>
      </c>
      <c r="M5" s="50" t="s">
        <v>81</v>
      </c>
      <c r="N5" s="50" t="s">
        <v>80</v>
      </c>
      <c r="O5" s="44" t="s">
        <v>81</v>
      </c>
      <c r="P5" s="50" t="s">
        <v>80</v>
      </c>
      <c r="Q5" s="44" t="s">
        <v>81</v>
      </c>
      <c r="R5" s="19"/>
      <c r="S5" s="20"/>
      <c r="T5" s="21"/>
      <c r="U5" s="22"/>
      <c r="V5" s="23"/>
      <c r="W5" s="24"/>
      <c r="X5" s="24"/>
      <c r="Y5" s="24"/>
      <c r="Z5" s="24"/>
      <c r="AA5" s="24"/>
      <c r="AB5" s="24"/>
      <c r="AC5" s="25"/>
      <c r="AD5" s="26"/>
      <c r="AE5" s="27"/>
      <c r="AF5" s="26"/>
      <c r="AG5" s="28"/>
      <c r="AH5" s="28"/>
      <c r="AI5" s="28"/>
      <c r="AJ5" s="29"/>
      <c r="AK5" s="30"/>
      <c r="AL5" s="31"/>
      <c r="AM5" s="29"/>
      <c r="AN5" s="31"/>
      <c r="AO5" s="31"/>
      <c r="AP5" s="29"/>
      <c r="AQ5" s="32"/>
      <c r="AR5" s="33"/>
      <c r="AS5" s="34"/>
      <c r="AT5" s="35"/>
      <c r="AU5" s="36"/>
      <c r="AV5" s="36"/>
      <c r="AW5" s="36"/>
      <c r="AX5" s="36"/>
      <c r="AY5" s="36"/>
      <c r="AZ5" s="36"/>
      <c r="BB5" s="36"/>
      <c r="BC5" s="36"/>
      <c r="BD5" s="36"/>
      <c r="BE5" s="36"/>
      <c r="BF5" s="36"/>
      <c r="BG5" s="36"/>
      <c r="BH5" s="45"/>
      <c r="BI5" s="45"/>
      <c r="BJ5" s="37"/>
      <c r="BK5" s="37"/>
      <c r="BL5" s="37"/>
      <c r="BM5" s="45"/>
      <c r="BN5" s="36"/>
      <c r="BO5" s="37"/>
      <c r="BP5" s="37"/>
      <c r="BQ5" s="38"/>
      <c r="BR5" s="39"/>
      <c r="BS5" s="39"/>
      <c r="BT5" s="5"/>
      <c r="BU5" s="40"/>
    </row>
    <row r="6" customFormat="false" ht="14.3" hidden="false" customHeight="false" outlineLevel="0" collapsed="false">
      <c r="A6" s="54" t="s">
        <v>102</v>
      </c>
      <c r="B6" s="55" t="n">
        <v>43585</v>
      </c>
      <c r="C6" s="56" t="n">
        <v>88.9</v>
      </c>
      <c r="D6" s="57" t="n">
        <v>0.386</v>
      </c>
      <c r="E6" s="58" t="n">
        <v>64.3</v>
      </c>
      <c r="F6" s="59" t="n">
        <v>98</v>
      </c>
      <c r="G6" s="59" t="n">
        <v>80</v>
      </c>
      <c r="H6" s="60" t="n">
        <v>0</v>
      </c>
      <c r="I6" s="60" t="n">
        <v>0</v>
      </c>
      <c r="J6" s="60" t="n">
        <v>21</v>
      </c>
      <c r="K6" s="60" t="n">
        <v>3</v>
      </c>
      <c r="L6" s="61" t="n">
        <v>24</v>
      </c>
      <c r="M6" s="61" t="n">
        <v>0</v>
      </c>
      <c r="N6" s="61" t="n">
        <v>2</v>
      </c>
      <c r="O6" s="61" t="n">
        <v>42</v>
      </c>
      <c r="P6" s="61" t="n">
        <v>0</v>
      </c>
      <c r="Q6" s="61" t="n">
        <v>0</v>
      </c>
      <c r="R6" s="61" t="n">
        <v>3513</v>
      </c>
      <c r="S6" s="62" t="n">
        <v>3454</v>
      </c>
      <c r="T6" s="62" t="n">
        <v>1284</v>
      </c>
      <c r="U6" s="63" t="n">
        <v>1271</v>
      </c>
      <c r="V6" s="63" t="n">
        <v>1326</v>
      </c>
      <c r="W6" s="60" t="n">
        <v>42</v>
      </c>
      <c r="X6" s="60" t="n">
        <v>0</v>
      </c>
      <c r="Y6" s="60" t="n">
        <v>43</v>
      </c>
      <c r="Z6" s="60" t="n">
        <v>0</v>
      </c>
      <c r="AA6" s="60" t="n">
        <v>60</v>
      </c>
      <c r="AB6" s="59" t="n">
        <v>0</v>
      </c>
      <c r="AC6" s="64" t="n">
        <f aca="false">(V6-U6)+AZ6</f>
        <v>58</v>
      </c>
      <c r="AD6" s="65" t="n">
        <f aca="false">U6-T6</f>
        <v>-13</v>
      </c>
      <c r="AE6" s="59" t="n">
        <v>64</v>
      </c>
      <c r="AF6" s="66" t="n">
        <f aca="false">IF(AE6&gt;0, V6/(AE6*24),"no data")</f>
        <v>0.86328125</v>
      </c>
      <c r="AG6" s="67" t="n">
        <f aca="false">IF(R6&gt;0,R6/24,"no data")</f>
        <v>146.375</v>
      </c>
      <c r="AH6" s="66" t="n">
        <f aca="false">IF(U6&gt;0,(U6/R6),"no data")</f>
        <v>0.36179903216624</v>
      </c>
      <c r="AI6" s="68" t="n">
        <f aca="false">(1440-((W6*X6)+(Y6*Z6)+(AA6*AB6))/(W6+Y6+AA6))/1440</f>
        <v>1</v>
      </c>
      <c r="AJ6" s="69" t="n">
        <f aca="false">IF(U6&gt;0,(1440-((X6*W6+AT6*AU6)+(Z6*Y6+AV6*AW6)+(AA6*AB6+AX6*AY6))/(W6+Y6+AA6))/1440,"no data")</f>
        <v>0.754070881226054</v>
      </c>
      <c r="AK6" s="91" t="n">
        <v>7.07</v>
      </c>
      <c r="AL6" s="96" t="n">
        <v>137.99</v>
      </c>
      <c r="AM6" s="81" t="n">
        <f aca="false">AK6*AL6</f>
        <v>975.5893</v>
      </c>
      <c r="AN6" s="91" t="n">
        <v>9.98</v>
      </c>
      <c r="AO6" s="166" t="n">
        <v>1000.66</v>
      </c>
      <c r="AP6" s="58" t="n">
        <f aca="false">AN6*AO6</f>
        <v>9986.5868</v>
      </c>
      <c r="AQ6" s="166" t="n">
        <f aca="false">IF(U6&gt;0,((((AK6*AL6)+(AN6*AO6))/(U6*1000))*1000000),"no data")</f>
        <v>8624.843509048</v>
      </c>
      <c r="AR6" s="75" t="n">
        <f aca="false">S6/24</f>
        <v>143.916666666667</v>
      </c>
      <c r="AS6" s="34"/>
      <c r="AT6" s="59" t="n">
        <v>0</v>
      </c>
      <c r="AU6" s="76" t="n">
        <v>0</v>
      </c>
      <c r="AV6" s="76" t="n">
        <v>18</v>
      </c>
      <c r="AW6" s="59" t="n">
        <v>15</v>
      </c>
      <c r="AX6" s="76" t="n">
        <v>40</v>
      </c>
      <c r="AY6" s="59" t="n">
        <v>1277</v>
      </c>
      <c r="AZ6" s="59" t="n">
        <v>3</v>
      </c>
      <c r="BB6" s="77" t="n">
        <v>0</v>
      </c>
      <c r="BC6" s="77" t="n">
        <v>902</v>
      </c>
      <c r="BD6" s="77" t="n">
        <v>424</v>
      </c>
      <c r="BE6" s="77" t="n">
        <f aca="false">BC6-BB6</f>
        <v>902</v>
      </c>
      <c r="BF6" s="77" t="n">
        <f aca="false">AQ6</f>
        <v>8624.843509048</v>
      </c>
      <c r="BG6" s="159" t="n">
        <f aca="false">BD6/24</f>
        <v>17.6666666666667</v>
      </c>
      <c r="BH6" s="79" t="n">
        <v>0</v>
      </c>
      <c r="BI6" s="80" t="n">
        <v>0</v>
      </c>
      <c r="BJ6" s="82" t="n">
        <v>0</v>
      </c>
      <c r="BK6" s="81" t="n">
        <v>17.71</v>
      </c>
      <c r="BL6" s="81" t="n">
        <v>17.96</v>
      </c>
      <c r="BM6" s="81" t="n">
        <v>50.09</v>
      </c>
      <c r="BN6" s="83" t="n">
        <v>0.935</v>
      </c>
      <c r="BO6" s="82" t="n">
        <v>0</v>
      </c>
      <c r="BP6" s="81" t="n">
        <v>86.85</v>
      </c>
      <c r="BQ6" s="84" t="n">
        <f aca="false">BO6-BP6</f>
        <v>-86.85</v>
      </c>
      <c r="BR6" s="77" t="n">
        <v>0</v>
      </c>
      <c r="BS6" s="77" t="n">
        <v>10977</v>
      </c>
      <c r="BT6" s="98" t="n">
        <f aca="false">BS6-BR6</f>
        <v>10977</v>
      </c>
      <c r="BU6" s="78" t="n">
        <v>5.22</v>
      </c>
      <c r="BV6" s="169" t="n">
        <f aca="false">BH6+BI6</f>
        <v>0</v>
      </c>
    </row>
    <row r="7" customFormat="false" ht="14.3" hidden="false" customHeight="false" outlineLevel="0" collapsed="false">
      <c r="A7" s="54"/>
      <c r="B7" s="55" t="n">
        <v>43586</v>
      </c>
      <c r="C7" s="56" t="n">
        <v>89</v>
      </c>
      <c r="D7" s="57" t="n">
        <v>0.39</v>
      </c>
      <c r="E7" s="58" t="n">
        <v>64</v>
      </c>
      <c r="F7" s="59" t="n">
        <v>101</v>
      </c>
      <c r="G7" s="59" t="n">
        <v>75</v>
      </c>
      <c r="H7" s="60" t="n">
        <v>3</v>
      </c>
      <c r="I7" s="60" t="n">
        <v>44</v>
      </c>
      <c r="J7" s="60" t="n">
        <v>10</v>
      </c>
      <c r="K7" s="60" t="n">
        <v>37</v>
      </c>
      <c r="L7" s="61" t="n">
        <v>19</v>
      </c>
      <c r="M7" s="61" t="n">
        <v>7</v>
      </c>
      <c r="N7" s="61" t="n">
        <v>11</v>
      </c>
      <c r="O7" s="61" t="n">
        <v>36</v>
      </c>
      <c r="P7" s="61" t="n">
        <v>0</v>
      </c>
      <c r="Q7" s="61" t="n">
        <v>0</v>
      </c>
      <c r="R7" s="61" t="n">
        <v>3506</v>
      </c>
      <c r="S7" s="62" t="n">
        <v>3471</v>
      </c>
      <c r="T7" s="62" t="n">
        <v>968</v>
      </c>
      <c r="U7" s="63" t="n">
        <v>957</v>
      </c>
      <c r="V7" s="63" t="n">
        <v>995</v>
      </c>
      <c r="W7" s="60" t="n">
        <v>42</v>
      </c>
      <c r="X7" s="60" t="n">
        <v>0</v>
      </c>
      <c r="Y7" s="60" t="n">
        <v>43</v>
      </c>
      <c r="Z7" s="60" t="n">
        <v>0</v>
      </c>
      <c r="AA7" s="60" t="n">
        <v>60</v>
      </c>
      <c r="AB7" s="59" t="n">
        <v>0</v>
      </c>
      <c r="AC7" s="64" t="n">
        <f aca="false">(V7-U7)+AZ7</f>
        <v>47</v>
      </c>
      <c r="AD7" s="65" t="n">
        <f aca="false">U7-T7</f>
        <v>-11</v>
      </c>
      <c r="AE7" s="59" t="n">
        <v>128</v>
      </c>
      <c r="AF7" s="66" t="n">
        <f aca="false">IF(AE7&gt;0, V7/(AE7*24),"no data")</f>
        <v>0.323893229166667</v>
      </c>
      <c r="AG7" s="67" t="n">
        <f aca="false">IF(R7&gt;0,R7/24,"no data")</f>
        <v>146.083333333333</v>
      </c>
      <c r="AH7" s="66" t="n">
        <f aca="false">IF(U7&gt;0,(U7/R7),"no data")</f>
        <v>0.272960638904735</v>
      </c>
      <c r="AI7" s="68" t="n">
        <f aca="false">(1440-((W7*X7)+(Y7*Z7)+(AA7*AB7))/(W7+Y7+AA7))/1440</f>
        <v>1</v>
      </c>
      <c r="AJ7" s="69" t="n">
        <f aca="false">IF(U7&gt;0,(1440-((X7*W7+AT7*AU7)+(Z7*Y7+AV7*AW7)+(AA7*AB7+AX7*AY7))/(W7+Y7+AA7))/1440,"no data")</f>
        <v>0.885986590038314</v>
      </c>
      <c r="AK7" s="70" t="n">
        <v>3.941</v>
      </c>
      <c r="AL7" s="166" t="n">
        <v>140.06</v>
      </c>
      <c r="AM7" s="81" t="n">
        <f aca="false">AK7*AL7</f>
        <v>551.97646</v>
      </c>
      <c r="AN7" s="70" t="n">
        <v>8.131358</v>
      </c>
      <c r="AO7" s="170" t="n">
        <v>1002.33171384165</v>
      </c>
      <c r="AP7" s="58" t="n">
        <f aca="false">AN7*AO7</f>
        <v>8150.318</v>
      </c>
      <c r="AQ7" s="166" t="n">
        <f aca="false">IF(U7&gt;0,((((AK7*AL7)+(AN7*AO7))/(U7*1000))*1000000),"no data")</f>
        <v>9093.30664576803</v>
      </c>
      <c r="AR7" s="75" t="n">
        <f aca="false">S7/24</f>
        <v>144.625</v>
      </c>
      <c r="AS7" s="34"/>
      <c r="AT7" s="59" t="n">
        <v>22</v>
      </c>
      <c r="AU7" s="76" t="n">
        <v>69</v>
      </c>
      <c r="AV7" s="76" t="n">
        <v>16</v>
      </c>
      <c r="AW7" s="59" t="n">
        <v>107</v>
      </c>
      <c r="AX7" s="76" t="n">
        <v>32</v>
      </c>
      <c r="AY7" s="59" t="n">
        <v>643</v>
      </c>
      <c r="AZ7" s="59" t="n">
        <v>9</v>
      </c>
      <c r="BB7" s="77" t="n">
        <v>181</v>
      </c>
      <c r="BC7" s="77" t="n">
        <v>507</v>
      </c>
      <c r="BD7" s="77" t="n">
        <v>307</v>
      </c>
      <c r="BE7" s="77" t="n">
        <f aca="false">BC7-BB7</f>
        <v>326</v>
      </c>
      <c r="BF7" s="77" t="n">
        <f aca="false">AQ7</f>
        <v>9093.30664576803</v>
      </c>
      <c r="BG7" s="159" t="n">
        <f aca="false">BD7/24</f>
        <v>12.7916666666667</v>
      </c>
      <c r="BH7" s="79" t="n">
        <v>0</v>
      </c>
      <c r="BI7" s="80" t="n">
        <v>0</v>
      </c>
      <c r="BJ7" s="81" t="n">
        <v>4.6</v>
      </c>
      <c r="BK7" s="82" t="n">
        <v>10.47</v>
      </c>
      <c r="BL7" s="81" t="n">
        <v>9.76</v>
      </c>
      <c r="BM7" s="81" t="n">
        <v>50.1</v>
      </c>
      <c r="BN7" s="83" t="n">
        <v>0.9346</v>
      </c>
      <c r="BO7" s="77" t="n">
        <v>86.94</v>
      </c>
      <c r="BP7" s="81" t="n">
        <v>86.91</v>
      </c>
      <c r="BQ7" s="84" t="n">
        <f aca="false">BO7-BP7</f>
        <v>0.0300000000000011</v>
      </c>
      <c r="BR7" s="77" t="n">
        <v>11271</v>
      </c>
      <c r="BS7" s="77" t="n">
        <v>11035</v>
      </c>
      <c r="BT7" s="98" t="n">
        <f aca="false">BS7-BR7</f>
        <v>-236</v>
      </c>
      <c r="BU7" s="78" t="n">
        <v>0</v>
      </c>
      <c r="BV7" s="169" t="n">
        <f aca="false">BH7+BI7</f>
        <v>0</v>
      </c>
    </row>
    <row r="8" customFormat="false" ht="14.3" hidden="false" customHeight="false" outlineLevel="0" collapsed="false">
      <c r="A8" s="54"/>
      <c r="B8" s="55" t="n">
        <v>43587</v>
      </c>
      <c r="C8" s="56" t="n">
        <v>87.5</v>
      </c>
      <c r="D8" s="57" t="n">
        <v>0.38</v>
      </c>
      <c r="E8" s="58" t="n">
        <v>62</v>
      </c>
      <c r="F8" s="59" t="n">
        <v>101</v>
      </c>
      <c r="G8" s="59" t="n">
        <v>75</v>
      </c>
      <c r="H8" s="60" t="n">
        <v>0</v>
      </c>
      <c r="I8" s="60" t="n">
        <v>0</v>
      </c>
      <c r="J8" s="60" t="n">
        <v>6</v>
      </c>
      <c r="K8" s="60" t="n">
        <v>5</v>
      </c>
      <c r="L8" s="61" t="n">
        <v>24</v>
      </c>
      <c r="M8" s="61" t="n">
        <v>0</v>
      </c>
      <c r="N8" s="61" t="n">
        <v>15</v>
      </c>
      <c r="O8" s="61" t="n">
        <v>42</v>
      </c>
      <c r="P8" s="61" t="n">
        <v>0</v>
      </c>
      <c r="Q8" s="61" t="n">
        <v>0</v>
      </c>
      <c r="R8" s="61" t="n">
        <v>3522</v>
      </c>
      <c r="S8" s="62" t="n">
        <v>3466</v>
      </c>
      <c r="T8" s="62" t="n">
        <v>434</v>
      </c>
      <c r="U8" s="63" t="n">
        <v>432</v>
      </c>
      <c r="V8" s="63" t="n">
        <v>453</v>
      </c>
      <c r="W8" s="60" t="n">
        <v>42</v>
      </c>
      <c r="X8" s="60" t="n">
        <v>0</v>
      </c>
      <c r="Y8" s="60" t="n">
        <v>43</v>
      </c>
      <c r="Z8" s="60" t="n">
        <v>0</v>
      </c>
      <c r="AA8" s="60" t="n">
        <v>60</v>
      </c>
      <c r="AB8" s="59" t="n">
        <v>0</v>
      </c>
      <c r="AC8" s="64" t="n">
        <f aca="false">(V8-U8)+AZ8</f>
        <v>37</v>
      </c>
      <c r="AD8" s="65" t="n">
        <f aca="false">U8-T8</f>
        <v>-2</v>
      </c>
      <c r="AE8" s="59" t="n">
        <v>64</v>
      </c>
      <c r="AF8" s="66" t="n">
        <f aca="false">IF(AE8&gt;0, V8/(AE8*24),"no data")</f>
        <v>0.294921875</v>
      </c>
      <c r="AG8" s="67" t="n">
        <f aca="false">IF(R8&gt;0,R8/24,"no data")</f>
        <v>146.75</v>
      </c>
      <c r="AH8" s="66" t="n">
        <f aca="false">IF(U8&gt;0,(U8/R8),"no data")</f>
        <v>0.122657580919932</v>
      </c>
      <c r="AI8" s="68" t="n">
        <f aca="false">(1440-((W8*X8)+(Y8*Z8)+(AA8*AB8))/(W8+Y8+AA8))/1440</f>
        <v>1</v>
      </c>
      <c r="AJ8" s="69" t="n">
        <f aca="false">IF(U8&gt;0,(1440-((X8*W8+AT8*AU8)+(Z8*Y8+AV8*AW8)+(AA8*AB8+AX8*AY8))/(W8+Y8+AA8))/1440,"no data")</f>
        <v>0.912413793103448</v>
      </c>
      <c r="AK8" s="91" t="n">
        <v>2.517</v>
      </c>
      <c r="AL8" s="166" t="n">
        <v>140.82</v>
      </c>
      <c r="AM8" s="81" t="n">
        <f aca="false">AK8*AL8</f>
        <v>354.44394</v>
      </c>
      <c r="AN8" s="91" t="n">
        <v>3.830752</v>
      </c>
      <c r="AO8" s="166" t="n">
        <v>1002.22697788841</v>
      </c>
      <c r="AP8" s="58" t="n">
        <f aca="false">AN8*AO8</f>
        <v>3839.283</v>
      </c>
      <c r="AQ8" s="166" t="n">
        <f aca="false">IF(U8&gt;0,((((AK8*AL8)+(AN8*AO8))/(U8*1000))*1000000),"no data")</f>
        <v>9707.70125</v>
      </c>
      <c r="AR8" s="75" t="n">
        <f aca="false">S8/24</f>
        <v>144.416666666667</v>
      </c>
      <c r="AS8" s="34"/>
      <c r="AT8" s="59" t="n">
        <v>0</v>
      </c>
      <c r="AU8" s="76" t="n">
        <v>0</v>
      </c>
      <c r="AV8" s="76" t="n">
        <v>16</v>
      </c>
      <c r="AW8" s="59" t="n">
        <v>133</v>
      </c>
      <c r="AX8" s="76" t="n">
        <v>40</v>
      </c>
      <c r="AY8" s="59" t="n">
        <v>404</v>
      </c>
      <c r="AZ8" s="59" t="n">
        <v>16</v>
      </c>
      <c r="BB8" s="77" t="n">
        <v>0</v>
      </c>
      <c r="BC8" s="77" t="n">
        <v>322</v>
      </c>
      <c r="BD8" s="77" t="n">
        <v>131</v>
      </c>
      <c r="BE8" s="77" t="n">
        <f aca="false">BC8-BB8</f>
        <v>322</v>
      </c>
      <c r="BF8" s="77" t="n">
        <f aca="false">AQ8</f>
        <v>9707.70125</v>
      </c>
      <c r="BG8" s="159" t="n">
        <f aca="false">BD8/24</f>
        <v>5.45833333333333</v>
      </c>
      <c r="BH8" s="79" t="n">
        <v>0</v>
      </c>
      <c r="BI8" s="80" t="n">
        <v>0</v>
      </c>
      <c r="BJ8" s="82" t="n">
        <v>0</v>
      </c>
      <c r="BK8" s="81" t="n">
        <v>6.8</v>
      </c>
      <c r="BL8" s="81" t="n">
        <v>6</v>
      </c>
      <c r="BM8" s="81" t="n">
        <v>50.08</v>
      </c>
      <c r="BN8" s="83" t="n">
        <v>0.9346</v>
      </c>
      <c r="BO8" s="82" t="n">
        <v>0</v>
      </c>
      <c r="BP8" s="81" t="n">
        <v>86.55</v>
      </c>
      <c r="BQ8" s="84" t="n">
        <f aca="false">BO8-BP8</f>
        <v>-86.55</v>
      </c>
      <c r="BR8" s="77" t="n">
        <v>0</v>
      </c>
      <c r="BS8" s="77" t="n">
        <v>11024</v>
      </c>
      <c r="BT8" s="98" t="n">
        <f aca="false">BS8-BR8</f>
        <v>11024</v>
      </c>
      <c r="BU8" s="78" t="n">
        <v>4.2</v>
      </c>
      <c r="BV8" s="169" t="n">
        <f aca="false">BH8+BI8</f>
        <v>0</v>
      </c>
    </row>
    <row r="9" customFormat="false" ht="14.3" hidden="false" customHeight="false" outlineLevel="0" collapsed="false">
      <c r="A9" s="54"/>
      <c r="B9" s="55" t="n">
        <v>43588</v>
      </c>
      <c r="C9" s="56" t="n">
        <v>87</v>
      </c>
      <c r="D9" s="57" t="n">
        <v>0.4</v>
      </c>
      <c r="E9" s="58" t="n">
        <v>63</v>
      </c>
      <c r="F9" s="59" t="n">
        <v>99</v>
      </c>
      <c r="G9" s="59" t="n">
        <v>74</v>
      </c>
      <c r="H9" s="60" t="n">
        <v>0</v>
      </c>
      <c r="I9" s="60" t="n">
        <v>0</v>
      </c>
      <c r="J9" s="60" t="n">
        <v>0</v>
      </c>
      <c r="K9" s="60" t="n">
        <v>0</v>
      </c>
      <c r="L9" s="61" t="n">
        <v>24</v>
      </c>
      <c r="M9" s="61" t="n">
        <v>0</v>
      </c>
      <c r="N9" s="61" t="n">
        <v>24</v>
      </c>
      <c r="O9" s="61" t="n">
        <v>0</v>
      </c>
      <c r="P9" s="61" t="n">
        <v>0</v>
      </c>
      <c r="Q9" s="61" t="n">
        <v>0</v>
      </c>
      <c r="R9" s="61" t="n">
        <v>3526</v>
      </c>
      <c r="S9" s="62" t="n">
        <v>3470</v>
      </c>
      <c r="T9" s="62" t="n">
        <v>0</v>
      </c>
      <c r="U9" s="63" t="n">
        <v>0</v>
      </c>
      <c r="V9" s="63" t="n">
        <v>0</v>
      </c>
      <c r="W9" s="60" t="n">
        <v>42</v>
      </c>
      <c r="X9" s="60" t="n">
        <v>0</v>
      </c>
      <c r="Y9" s="60" t="n">
        <v>43</v>
      </c>
      <c r="Z9" s="60" t="n">
        <v>0</v>
      </c>
      <c r="AA9" s="60" t="n">
        <v>60</v>
      </c>
      <c r="AB9" s="59" t="n">
        <v>0</v>
      </c>
      <c r="AC9" s="64" t="n">
        <f aca="false">(V9-U9)+AZ9</f>
        <v>17</v>
      </c>
      <c r="AD9" s="65" t="n">
        <f aca="false">U9-T9</f>
        <v>0</v>
      </c>
      <c r="AE9" s="59" t="n">
        <v>0</v>
      </c>
      <c r="AF9" s="66" t="str">
        <f aca="false">IF(AE9&gt;0, V9/(AE9*24),"no data")</f>
        <v>no data</v>
      </c>
      <c r="AG9" s="67" t="n">
        <f aca="false">IF(R9&gt;0,R9/24,"no data")</f>
        <v>146.916666666667</v>
      </c>
      <c r="AH9" s="66" t="str">
        <f aca="false">IF(U9&gt;0,(U9/R9),"no data")</f>
        <v>no data</v>
      </c>
      <c r="AI9" s="68" t="n">
        <f aca="false">(1440-((W9*X9)+(Y9*Z9)+(AA9*AB9))/(W9+Y9+AA9))/1440</f>
        <v>1</v>
      </c>
      <c r="AJ9" s="69" t="str">
        <f aca="false">IF(U9&gt;0,(1440-((X9*W9+AT9*AU9)+(Z9*Y9+AV9*AW9)+(AA9*AB9+AX9*AY9))/(W9+Y9+AA9))/1440,"no data")</f>
        <v>no data</v>
      </c>
      <c r="AK9" s="91" t="n">
        <v>0</v>
      </c>
      <c r="AL9" s="96" t="n">
        <v>0</v>
      </c>
      <c r="AM9" s="58" t="n">
        <f aca="false">AK9*AL9</f>
        <v>0</v>
      </c>
      <c r="AN9" s="91" t="n">
        <v>0</v>
      </c>
      <c r="AO9" s="166" t="n">
        <v>0</v>
      </c>
      <c r="AP9" s="73" t="n">
        <f aca="false">AN9*AO9</f>
        <v>0</v>
      </c>
      <c r="AQ9" s="94" t="str">
        <f aca="false">IF(U9&gt;0,((((AK9*AL9)+(AN9*AO9))/(U9*1000))*1000000),"no data")</f>
        <v>no data</v>
      </c>
      <c r="AR9" s="75" t="n">
        <f aca="false">S9/24</f>
        <v>144.583333333333</v>
      </c>
      <c r="AS9" s="34"/>
      <c r="AT9" s="59" t="n">
        <v>0</v>
      </c>
      <c r="AU9" s="76" t="n">
        <v>0</v>
      </c>
      <c r="AV9" s="76" t="n">
        <v>0</v>
      </c>
      <c r="AW9" s="59" t="n">
        <v>0</v>
      </c>
      <c r="AX9" s="76" t="n">
        <v>0</v>
      </c>
      <c r="AY9" s="59" t="n">
        <v>0</v>
      </c>
      <c r="AZ9" s="59" t="n">
        <v>17</v>
      </c>
      <c r="BB9" s="77" t="n">
        <v>0</v>
      </c>
      <c r="BC9" s="77" t="n">
        <v>0</v>
      </c>
      <c r="BD9" s="77" t="n">
        <v>0</v>
      </c>
      <c r="BE9" s="77" t="n">
        <f aca="false">BC9-BB9</f>
        <v>0</v>
      </c>
      <c r="BF9" s="77" t="str">
        <f aca="false">AQ9</f>
        <v>no data</v>
      </c>
      <c r="BG9" s="159" t="n">
        <v>0</v>
      </c>
      <c r="BH9" s="79" t="n">
        <v>0</v>
      </c>
      <c r="BI9" s="80" t="n">
        <v>0</v>
      </c>
      <c r="BJ9" s="82" t="n">
        <v>0</v>
      </c>
      <c r="BK9" s="81" t="n">
        <v>0</v>
      </c>
      <c r="BL9" s="81" t="n">
        <v>0</v>
      </c>
      <c r="BM9" s="81" t="n">
        <v>50.11</v>
      </c>
      <c r="BN9" s="99" t="n">
        <v>0</v>
      </c>
      <c r="BO9" s="81" t="n">
        <v>0</v>
      </c>
      <c r="BP9" s="81" t="n">
        <v>0</v>
      </c>
      <c r="BQ9" s="84" t="n">
        <f aca="false">BO9-BP9</f>
        <v>0</v>
      </c>
      <c r="BR9" s="77" t="n">
        <v>0</v>
      </c>
      <c r="BS9" s="77" t="n">
        <v>0</v>
      </c>
      <c r="BT9" s="98" t="n">
        <f aca="false">BS9-BR9</f>
        <v>0</v>
      </c>
      <c r="BU9" s="78" t="n">
        <v>0</v>
      </c>
      <c r="BV9" s="169" t="n">
        <f aca="false">BH9+BI9</f>
        <v>0</v>
      </c>
    </row>
    <row r="10" customFormat="false" ht="14.3" hidden="false" customHeight="false" outlineLevel="0" collapsed="false">
      <c r="A10" s="54"/>
      <c r="B10" s="55" t="n">
        <v>43589</v>
      </c>
      <c r="C10" s="56" t="n">
        <v>90.3</v>
      </c>
      <c r="D10" s="57" t="n">
        <v>0.381</v>
      </c>
      <c r="E10" s="58" t="n">
        <v>64.1</v>
      </c>
      <c r="F10" s="59" t="n">
        <v>102</v>
      </c>
      <c r="G10" s="59" t="n">
        <v>77</v>
      </c>
      <c r="H10" s="60" t="n">
        <v>0</v>
      </c>
      <c r="I10" s="60" t="n">
        <v>0</v>
      </c>
      <c r="J10" s="60" t="n">
        <v>0</v>
      </c>
      <c r="K10" s="60" t="n">
        <v>0</v>
      </c>
      <c r="L10" s="61" t="n">
        <v>24</v>
      </c>
      <c r="M10" s="61" t="n">
        <v>0</v>
      </c>
      <c r="N10" s="61" t="n">
        <v>24</v>
      </c>
      <c r="O10" s="61" t="n">
        <v>0</v>
      </c>
      <c r="P10" s="61" t="n">
        <v>0</v>
      </c>
      <c r="Q10" s="61" t="n">
        <v>0</v>
      </c>
      <c r="R10" s="61" t="n">
        <v>3496</v>
      </c>
      <c r="S10" s="62" t="n">
        <v>3466</v>
      </c>
      <c r="T10" s="62" t="n">
        <v>0</v>
      </c>
      <c r="U10" s="63" t="n">
        <v>0</v>
      </c>
      <c r="V10" s="63" t="n">
        <v>0</v>
      </c>
      <c r="W10" s="60" t="n">
        <v>42</v>
      </c>
      <c r="X10" s="60" t="n">
        <v>0</v>
      </c>
      <c r="Y10" s="60" t="n">
        <v>43</v>
      </c>
      <c r="Z10" s="60" t="n">
        <v>0</v>
      </c>
      <c r="AA10" s="60" t="n">
        <v>60</v>
      </c>
      <c r="AB10" s="59" t="n">
        <v>0</v>
      </c>
      <c r="AC10" s="64" t="n">
        <v>14</v>
      </c>
      <c r="AD10" s="65" t="n">
        <f aca="false">U10-T10</f>
        <v>0</v>
      </c>
      <c r="AE10" s="59" t="n">
        <v>0</v>
      </c>
      <c r="AF10" s="66" t="str">
        <f aca="false">IF(AE10&gt;0, V10/(AE10*24),"no data")</f>
        <v>no data</v>
      </c>
      <c r="AG10" s="67" t="n">
        <f aca="false">IF(R10&gt;0,R10/24,"no data")</f>
        <v>145.666666666667</v>
      </c>
      <c r="AH10" s="66" t="str">
        <f aca="false">IF(U10&gt;0,(U10/R10),"no data")</f>
        <v>no data</v>
      </c>
      <c r="AI10" s="68" t="n">
        <f aca="false">(1440-((W10*X10)+(Y10*Z10)+(AA10*AB10))/(W10+Y10+AA10))/1440</f>
        <v>1</v>
      </c>
      <c r="AJ10" s="69" t="str">
        <f aca="false">IF(U10&gt;0,(1440-((X10*W10+AT10*AU10)+(Z10*Y10+AV10*AW10)+(AA10*AB10+AX10*AY10))/(W10+Y10+AA10))/1440,"no data")</f>
        <v>no data</v>
      </c>
      <c r="AK10" s="91" t="n">
        <v>0</v>
      </c>
      <c r="AL10" s="96" t="n">
        <v>0</v>
      </c>
      <c r="AM10" s="58" t="n">
        <f aca="false">AK10*AL10</f>
        <v>0</v>
      </c>
      <c r="AN10" s="91" t="n">
        <v>0</v>
      </c>
      <c r="AO10" s="166" t="n">
        <v>0</v>
      </c>
      <c r="AP10" s="73" t="n">
        <f aca="false">AN10*AO10</f>
        <v>0</v>
      </c>
      <c r="AQ10" s="94" t="str">
        <f aca="false">IF(U10&gt;0,((((AK10*AL10)+(AN10*AO10))/(U10*1000))*1000000),"no data")</f>
        <v>no data</v>
      </c>
      <c r="AR10" s="75" t="n">
        <f aca="false">S10/24</f>
        <v>144.416666666667</v>
      </c>
      <c r="AS10" s="34"/>
      <c r="AT10" s="59" t="n">
        <v>0</v>
      </c>
      <c r="AU10" s="76" t="n">
        <v>0</v>
      </c>
      <c r="AV10" s="76" t="n">
        <v>0</v>
      </c>
      <c r="AW10" s="59" t="n">
        <v>0</v>
      </c>
      <c r="AX10" s="76" t="n">
        <v>0</v>
      </c>
      <c r="AY10" s="59" t="n">
        <v>0</v>
      </c>
      <c r="AZ10" s="59" t="n">
        <v>14</v>
      </c>
      <c r="BB10" s="77" t="n">
        <v>0</v>
      </c>
      <c r="BC10" s="77" t="n">
        <v>0</v>
      </c>
      <c r="BD10" s="77" t="n">
        <v>0</v>
      </c>
      <c r="BE10" s="77" t="n">
        <f aca="false">BC10-BB10</f>
        <v>0</v>
      </c>
      <c r="BF10" s="77" t="str">
        <f aca="false">AQ10</f>
        <v>no data</v>
      </c>
      <c r="BG10" s="159" t="n">
        <v>0</v>
      </c>
      <c r="BH10" s="79" t="n">
        <v>0</v>
      </c>
      <c r="BI10" s="80" t="n">
        <v>0</v>
      </c>
      <c r="BJ10" s="82" t="n">
        <v>0</v>
      </c>
      <c r="BK10" s="82" t="n">
        <v>0</v>
      </c>
      <c r="BL10" s="82" t="n">
        <v>0</v>
      </c>
      <c r="BM10" s="81" t="n">
        <v>50.05</v>
      </c>
      <c r="BN10" s="83" t="n">
        <v>0</v>
      </c>
      <c r="BO10" s="78" t="n">
        <v>0</v>
      </c>
      <c r="BP10" s="78" t="n">
        <v>0</v>
      </c>
      <c r="BQ10" s="84" t="n">
        <f aca="false">BO10-BP10</f>
        <v>0</v>
      </c>
      <c r="BR10" s="77" t="n">
        <v>0</v>
      </c>
      <c r="BS10" s="77" t="n">
        <v>0</v>
      </c>
      <c r="BT10" s="98" t="n">
        <f aca="false">BS10-BR10</f>
        <v>0</v>
      </c>
      <c r="BU10" s="78" t="n">
        <v>0</v>
      </c>
      <c r="BV10" s="169" t="n">
        <f aca="false">BH10+BI10</f>
        <v>0</v>
      </c>
    </row>
    <row r="11" customFormat="false" ht="14.3" hidden="false" customHeight="false" outlineLevel="0" collapsed="false">
      <c r="A11" s="54"/>
      <c r="B11" s="55" t="n">
        <v>43590</v>
      </c>
      <c r="C11" s="56" t="n">
        <v>91.5</v>
      </c>
      <c r="D11" s="57" t="n">
        <v>0.337</v>
      </c>
      <c r="E11" s="58" t="n">
        <v>62.8</v>
      </c>
      <c r="F11" s="59" t="n">
        <v>107</v>
      </c>
      <c r="G11" s="59" t="n">
        <v>76</v>
      </c>
      <c r="H11" s="60" t="n">
        <v>0</v>
      </c>
      <c r="I11" s="60" t="n">
        <v>0</v>
      </c>
      <c r="J11" s="60" t="n">
        <v>0</v>
      </c>
      <c r="K11" s="60" t="n">
        <v>0</v>
      </c>
      <c r="L11" s="61" t="n">
        <v>24</v>
      </c>
      <c r="M11" s="61" t="n">
        <v>0</v>
      </c>
      <c r="N11" s="61" t="n">
        <v>24</v>
      </c>
      <c r="O11" s="61" t="n">
        <v>0</v>
      </c>
      <c r="P11" s="61" t="n">
        <v>0</v>
      </c>
      <c r="Q11" s="61" t="n">
        <v>0</v>
      </c>
      <c r="R11" s="61" t="n">
        <v>3486</v>
      </c>
      <c r="S11" s="62" t="n">
        <v>3452</v>
      </c>
      <c r="T11" s="62" t="n">
        <v>0</v>
      </c>
      <c r="U11" s="63" t="n">
        <v>0</v>
      </c>
      <c r="V11" s="63" t="n">
        <v>0</v>
      </c>
      <c r="W11" s="60" t="n">
        <v>42</v>
      </c>
      <c r="X11" s="60" t="n">
        <v>0</v>
      </c>
      <c r="Y11" s="60" t="n">
        <v>43</v>
      </c>
      <c r="Z11" s="60" t="n">
        <v>0</v>
      </c>
      <c r="AA11" s="60" t="n">
        <v>60</v>
      </c>
      <c r="AB11" s="59" t="n">
        <v>0</v>
      </c>
      <c r="AC11" s="64" t="n">
        <v>12</v>
      </c>
      <c r="AD11" s="65" t="n">
        <f aca="false">U11-T11</f>
        <v>0</v>
      </c>
      <c r="AE11" s="59" t="n">
        <v>0</v>
      </c>
      <c r="AF11" s="66" t="str">
        <f aca="false">IF(AE11&gt;0, V11/(AE11*24),"no data")</f>
        <v>no data</v>
      </c>
      <c r="AG11" s="67" t="n">
        <f aca="false">IF(R11&gt;0,R11/24,"no data")</f>
        <v>145.25</v>
      </c>
      <c r="AH11" s="66" t="str">
        <f aca="false">IF(U11&gt;0,(U11/R11),"no data")</f>
        <v>no data</v>
      </c>
      <c r="AI11" s="68" t="n">
        <f aca="false">(1440-((W11*X11)+(Y11*Z11)+(AA11*AB11))/(W11+Y11+AA11))/1440</f>
        <v>1</v>
      </c>
      <c r="AJ11" s="69" t="str">
        <f aca="false">IF(U11&gt;0,(1440-((X11*W11+AT11*AU11)+(Z11*Y11+AV11*AW11)+(AA11*AB11+AX11*AY11))/(W11+Y11+AA11))/1440,"no data")</f>
        <v>no data</v>
      </c>
      <c r="AK11" s="91" t="n">
        <v>0</v>
      </c>
      <c r="AL11" s="96" t="n">
        <v>0</v>
      </c>
      <c r="AM11" s="58" t="n">
        <f aca="false">AK11*AL11</f>
        <v>0</v>
      </c>
      <c r="AN11" s="91" t="n">
        <v>0</v>
      </c>
      <c r="AO11" s="166" t="n">
        <v>0</v>
      </c>
      <c r="AP11" s="73" t="n">
        <f aca="false">AN11*AO11</f>
        <v>0</v>
      </c>
      <c r="AQ11" s="94" t="str">
        <f aca="false">IF(U11&gt;0,((((AK11*AL11)+(AN11*AO11))/(U11*1000))*1000000),"no data")</f>
        <v>no data</v>
      </c>
      <c r="AR11" s="75" t="n">
        <f aca="false">S11/24</f>
        <v>143.833333333333</v>
      </c>
      <c r="AS11" s="34"/>
      <c r="AT11" s="59" t="n">
        <v>0</v>
      </c>
      <c r="AU11" s="76" t="n">
        <v>0</v>
      </c>
      <c r="AV11" s="76" t="n">
        <v>0</v>
      </c>
      <c r="AW11" s="59" t="n">
        <v>0</v>
      </c>
      <c r="AX11" s="76" t="n">
        <v>0</v>
      </c>
      <c r="AY11" s="59" t="n">
        <v>0</v>
      </c>
      <c r="AZ11" s="59" t="n">
        <v>12</v>
      </c>
      <c r="BB11" s="77" t="n">
        <v>0</v>
      </c>
      <c r="BC11" s="77" t="n">
        <v>0</v>
      </c>
      <c r="BD11" s="77" t="n">
        <v>0</v>
      </c>
      <c r="BE11" s="77" t="n">
        <f aca="false">BC11-BB11</f>
        <v>0</v>
      </c>
      <c r="BF11" s="77" t="str">
        <f aca="false">AQ11</f>
        <v>no data</v>
      </c>
      <c r="BG11" s="159" t="n">
        <v>0</v>
      </c>
      <c r="BH11" s="79" t="n">
        <v>0</v>
      </c>
      <c r="BI11" s="80" t="n">
        <v>0</v>
      </c>
      <c r="BJ11" s="82" t="n">
        <v>0</v>
      </c>
      <c r="BK11" s="82" t="n">
        <v>0</v>
      </c>
      <c r="BL11" s="82" t="n">
        <v>0</v>
      </c>
      <c r="BM11" s="81" t="n">
        <v>50.05</v>
      </c>
      <c r="BN11" s="83" t="n">
        <v>0</v>
      </c>
      <c r="BO11" s="78" t="n">
        <v>0</v>
      </c>
      <c r="BP11" s="78" t="n">
        <v>0</v>
      </c>
      <c r="BQ11" s="84" t="n">
        <f aca="false">BO11-BP11</f>
        <v>0</v>
      </c>
      <c r="BR11" s="77" t="n">
        <v>0</v>
      </c>
      <c r="BS11" s="77" t="n">
        <v>0</v>
      </c>
      <c r="BT11" s="98" t="n">
        <f aca="false">BS11-BR11</f>
        <v>0</v>
      </c>
      <c r="BU11" s="77" t="n">
        <v>0</v>
      </c>
      <c r="BV11" s="169" t="n">
        <f aca="false">BH11+BI11</f>
        <v>0</v>
      </c>
    </row>
    <row r="12" customFormat="false" ht="14.3" hidden="false" customHeight="false" outlineLevel="0" collapsed="false">
      <c r="A12" s="54"/>
      <c r="B12" s="55" t="n">
        <v>43591</v>
      </c>
      <c r="C12" s="56" t="n">
        <v>93</v>
      </c>
      <c r="D12" s="57" t="n">
        <v>0.323</v>
      </c>
      <c r="E12" s="58" t="n">
        <v>63</v>
      </c>
      <c r="F12" s="59" t="n">
        <v>108</v>
      </c>
      <c r="G12" s="59" t="n">
        <v>78</v>
      </c>
      <c r="H12" s="60" t="n">
        <v>11</v>
      </c>
      <c r="I12" s="60" t="n">
        <v>2</v>
      </c>
      <c r="J12" s="60" t="n">
        <v>12</v>
      </c>
      <c r="K12" s="60" t="n">
        <v>21</v>
      </c>
      <c r="L12" s="61" t="n">
        <v>12</v>
      </c>
      <c r="M12" s="61" t="n">
        <v>16</v>
      </c>
      <c r="N12" s="61" t="n">
        <v>10</v>
      </c>
      <c r="O12" s="61" t="n">
        <v>6</v>
      </c>
      <c r="P12" s="61" t="n">
        <v>10</v>
      </c>
      <c r="Q12" s="61" t="n">
        <v>45</v>
      </c>
      <c r="R12" s="61" t="n">
        <v>3465</v>
      </c>
      <c r="S12" s="62" t="n">
        <v>3463</v>
      </c>
      <c r="T12" s="62" t="n">
        <v>1686</v>
      </c>
      <c r="U12" s="63" t="n">
        <v>1692</v>
      </c>
      <c r="V12" s="63" t="n">
        <v>1752</v>
      </c>
      <c r="W12" s="60" t="n">
        <v>42</v>
      </c>
      <c r="X12" s="60" t="n">
        <v>0</v>
      </c>
      <c r="Y12" s="60" t="n">
        <v>43</v>
      </c>
      <c r="Z12" s="60" t="n">
        <v>0</v>
      </c>
      <c r="AA12" s="60" t="n">
        <v>62</v>
      </c>
      <c r="AB12" s="59" t="n">
        <v>0</v>
      </c>
      <c r="AC12" s="64" t="n">
        <f aca="false">(V12-U12)+AZ12</f>
        <v>66</v>
      </c>
      <c r="AD12" s="65" t="n">
        <f aca="false">U12-T12</f>
        <v>6</v>
      </c>
      <c r="AE12" s="59" t="n">
        <v>150</v>
      </c>
      <c r="AF12" s="66" t="n">
        <f aca="false">IF(AE12&gt;0, V12/(AE12*24),"no data")</f>
        <v>0.486666666666667</v>
      </c>
      <c r="AG12" s="67" t="n">
        <f aca="false">IF(R12&gt;0,R12/24,"no data")</f>
        <v>144.375</v>
      </c>
      <c r="AH12" s="66" t="n">
        <f aca="false">IF(U12&gt;0,(U12/R12),"no data")</f>
        <v>0.488311688311688</v>
      </c>
      <c r="AI12" s="68" t="n">
        <f aca="false">(1440-((W12*X12)+(Y12*Z12)+(AA12*AB12))/(W12+Y12+AA12))/1440</f>
        <v>1</v>
      </c>
      <c r="AJ12" s="69" t="n">
        <f aca="false">IF(U12&gt;0,(1440-((X12*W12+AT12*AU12)+(Z12*Y12+AV12*AW12)+(AA12*AB12+AX12*AY12))/(W12+Y12+AA12))/1440,"no data")</f>
        <v>0.976488095238095</v>
      </c>
      <c r="AK12" s="91" t="n">
        <v>4.202</v>
      </c>
      <c r="AL12" s="96" t="n">
        <v>133.25</v>
      </c>
      <c r="AM12" s="58" t="n">
        <f aca="false">AK12*AL12</f>
        <v>559.9165</v>
      </c>
      <c r="AN12" s="91" t="n">
        <v>14.83662988</v>
      </c>
      <c r="AO12" s="166" t="n">
        <v>999.230288812731</v>
      </c>
      <c r="AP12" s="73" t="n">
        <f aca="false">AN12*AO12</f>
        <v>14825.20996</v>
      </c>
      <c r="AQ12" s="94" t="n">
        <f aca="false">IF(U12&gt;0,((((AK12*AL12)+(AN12*AO12))/(U12*1000))*1000000),"no data")</f>
        <v>9092.86433806147</v>
      </c>
      <c r="AR12" s="75" t="n">
        <f aca="false">S12/24</f>
        <v>144.291666666667</v>
      </c>
      <c r="AS12" s="34"/>
      <c r="AT12" s="59" t="n">
        <v>23</v>
      </c>
      <c r="AU12" s="76" t="n">
        <v>42</v>
      </c>
      <c r="AV12" s="76" t="n">
        <v>19</v>
      </c>
      <c r="AW12" s="59" t="n">
        <v>93</v>
      </c>
      <c r="AX12" s="76" t="n">
        <v>34</v>
      </c>
      <c r="AY12" s="59" t="n">
        <v>66</v>
      </c>
      <c r="AZ12" s="59" t="n">
        <v>6</v>
      </c>
      <c r="BB12" s="77" t="n">
        <v>477</v>
      </c>
      <c r="BC12" s="77" t="n">
        <v>566</v>
      </c>
      <c r="BD12" s="77" t="n">
        <v>709</v>
      </c>
      <c r="BE12" s="77" t="n">
        <f aca="false">BC12-BB12</f>
        <v>89</v>
      </c>
      <c r="BF12" s="77" t="n">
        <f aca="false">AQ12</f>
        <v>9092.86433806147</v>
      </c>
      <c r="BG12" s="159" t="n">
        <f aca="false">BD12/24</f>
        <v>29.5416666666667</v>
      </c>
      <c r="BH12" s="79" t="n">
        <v>1.187</v>
      </c>
      <c r="BI12" s="80" t="n">
        <v>1.29</v>
      </c>
      <c r="BJ12" s="82" t="n">
        <v>11.6</v>
      </c>
      <c r="BK12" s="82" t="n">
        <v>12.14</v>
      </c>
      <c r="BL12" s="82" t="n">
        <v>0.81</v>
      </c>
      <c r="BM12" s="81" t="n">
        <v>50.06</v>
      </c>
      <c r="BN12" s="83" t="n">
        <v>0.9376</v>
      </c>
      <c r="BO12" s="78" t="n">
        <v>87.24</v>
      </c>
      <c r="BP12" s="78" t="n">
        <v>86.62</v>
      </c>
      <c r="BQ12" s="84" t="n">
        <f aca="false">BO12-BP12</f>
        <v>0.61999999999999</v>
      </c>
      <c r="BR12" s="77" t="n">
        <v>11237</v>
      </c>
      <c r="BS12" s="77" t="n">
        <v>11487</v>
      </c>
      <c r="BT12" s="98" t="n">
        <f aca="false">BS12-BR12</f>
        <v>250</v>
      </c>
      <c r="BU12" s="161" t="n">
        <v>8.55</v>
      </c>
      <c r="BV12" s="169" t="n">
        <f aca="false">BH12+BI12</f>
        <v>2.477</v>
      </c>
    </row>
    <row r="13" customFormat="false" ht="14.3" hidden="false" customHeight="false" outlineLevel="0" collapsed="false">
      <c r="A13" s="101" t="s">
        <v>103</v>
      </c>
      <c r="B13" s="102" t="n">
        <v>43592</v>
      </c>
      <c r="C13" s="103" t="n">
        <v>93.4</v>
      </c>
      <c r="D13" s="104" t="n">
        <v>0.327</v>
      </c>
      <c r="E13" s="105" t="n">
        <v>65.6</v>
      </c>
      <c r="F13" s="106" t="n">
        <v>109</v>
      </c>
      <c r="G13" s="106" t="n">
        <v>77</v>
      </c>
      <c r="H13" s="107" t="n">
        <v>24</v>
      </c>
      <c r="I13" s="107" t="n">
        <v>0</v>
      </c>
      <c r="J13" s="107" t="n">
        <v>24</v>
      </c>
      <c r="K13" s="107" t="n">
        <v>0</v>
      </c>
      <c r="L13" s="108" t="n">
        <v>0</v>
      </c>
      <c r="M13" s="108" t="n">
        <v>0</v>
      </c>
      <c r="N13" s="108" t="n">
        <v>0</v>
      </c>
      <c r="O13" s="108" t="n">
        <v>0</v>
      </c>
      <c r="P13" s="108" t="n">
        <v>24</v>
      </c>
      <c r="Q13" s="108" t="n">
        <v>0</v>
      </c>
      <c r="R13" s="109" t="n">
        <v>3464</v>
      </c>
      <c r="S13" s="110" t="n">
        <v>3476.5</v>
      </c>
      <c r="T13" s="110" t="n">
        <v>3476.5</v>
      </c>
      <c r="U13" s="111" t="n">
        <v>3445</v>
      </c>
      <c r="V13" s="111" t="n">
        <v>3545</v>
      </c>
      <c r="W13" s="106" t="n">
        <v>43</v>
      </c>
      <c r="X13" s="106" t="n">
        <v>0</v>
      </c>
      <c r="Y13" s="106" t="n">
        <v>43</v>
      </c>
      <c r="Z13" s="106" t="n">
        <v>0</v>
      </c>
      <c r="AA13" s="106" t="n">
        <v>62</v>
      </c>
      <c r="AB13" s="106" t="n">
        <v>0</v>
      </c>
      <c r="AC13" s="112" t="n">
        <v>9</v>
      </c>
      <c r="AD13" s="113" t="n">
        <f aca="false">U13-T13</f>
        <v>-31.5</v>
      </c>
      <c r="AE13" s="106" t="n">
        <v>154</v>
      </c>
      <c r="AF13" s="114" t="n">
        <f aca="false">IF(AE13&gt;0, V13/(AE13*24),"no data")</f>
        <v>0.959145021645022</v>
      </c>
      <c r="AG13" s="115" t="n">
        <f aca="false">IF(R13&gt;0,R13/24,"no data")</f>
        <v>144.333333333333</v>
      </c>
      <c r="AH13" s="114" t="n">
        <f aca="false">IF(U13&gt;0,(U13/R13),"no data")</f>
        <v>0.994515011547344</v>
      </c>
      <c r="AI13" s="116" t="n">
        <f aca="false">(1440-((W13*X13)+(Y13*Z13)+(AA13*AB13))/(W13+Y13+AA13))/1440</f>
        <v>1</v>
      </c>
      <c r="AJ13" s="117" t="n">
        <f aca="false">IF(U13&gt;0,(1440-((X13*W13+AT13*AU13)+(Z13*Y13+AV13*AW13)+(AA13*AB13+AX13*AY13))/(W13+Y13+AA13))/1440,"no data")</f>
        <v>1</v>
      </c>
      <c r="AK13" s="91" t="n">
        <v>7.909</v>
      </c>
      <c r="AL13" s="96" t="n">
        <v>137.99</v>
      </c>
      <c r="AM13" s="105" t="n">
        <f aca="false">AK13*AL13</f>
        <v>1091.36291</v>
      </c>
      <c r="AN13" s="91" t="n">
        <v>28.96831054</v>
      </c>
      <c r="AO13" s="166" t="n">
        <v>998.954676906056</v>
      </c>
      <c r="AP13" s="121" t="n">
        <f aca="false">AN13*AO13</f>
        <v>28938.029296</v>
      </c>
      <c r="AQ13" s="122" t="n">
        <f aca="false">IF(U13&gt;0,((((AK13*AL13)+(AN13*AO13))/(U13*1000))*1000000),"no data")</f>
        <v>8716.804704209</v>
      </c>
      <c r="AR13" s="123" t="n">
        <f aca="false">S13/24</f>
        <v>144.854166666667</v>
      </c>
      <c r="AS13" s="34"/>
      <c r="AT13" s="124" t="n">
        <v>0</v>
      </c>
      <c r="AU13" s="106" t="n">
        <v>0</v>
      </c>
      <c r="AV13" s="125" t="n">
        <v>0</v>
      </c>
      <c r="AW13" s="125" t="n">
        <v>0</v>
      </c>
      <c r="AX13" s="106" t="n">
        <v>0</v>
      </c>
      <c r="AY13" s="125" t="n">
        <v>0</v>
      </c>
      <c r="AZ13" s="106" t="n">
        <v>0</v>
      </c>
      <c r="BB13" s="106" t="n">
        <v>1024</v>
      </c>
      <c r="BC13" s="106" t="n">
        <v>1036</v>
      </c>
      <c r="BD13" s="106" t="n">
        <v>1485</v>
      </c>
      <c r="BE13" s="126" t="n">
        <f aca="false">BC13-BB13</f>
        <v>12</v>
      </c>
      <c r="BF13" s="127" t="n">
        <f aca="false">AQ13</f>
        <v>8716.804704209</v>
      </c>
      <c r="BG13" s="128" t="n">
        <f aca="false">BD13/24</f>
        <v>61.875</v>
      </c>
      <c r="BH13" s="129" t="n">
        <v>2.326</v>
      </c>
      <c r="BI13" s="130" t="n">
        <v>2.276</v>
      </c>
      <c r="BJ13" s="126" t="n">
        <v>24.38</v>
      </c>
      <c r="BK13" s="126" t="n">
        <v>21.62</v>
      </c>
      <c r="BL13" s="126" t="n">
        <v>20.06</v>
      </c>
      <c r="BM13" s="128" t="n">
        <v>50.09</v>
      </c>
      <c r="BN13" s="131" t="n">
        <v>0.9355</v>
      </c>
      <c r="BO13" s="128" t="n">
        <v>87.15</v>
      </c>
      <c r="BP13" s="128" t="n">
        <v>86.65</v>
      </c>
      <c r="BQ13" s="84" t="n">
        <f aca="false">BO13-BP13</f>
        <v>0.5</v>
      </c>
      <c r="BR13" s="126" t="n">
        <v>11178</v>
      </c>
      <c r="BS13" s="126" t="n">
        <v>11436</v>
      </c>
      <c r="BT13" s="98" t="n">
        <f aca="false">BS13-BR13</f>
        <v>258</v>
      </c>
      <c r="BU13" s="128" t="n">
        <v>0</v>
      </c>
      <c r="BV13" s="169" t="n">
        <f aca="false">BH13+BI13</f>
        <v>4.602</v>
      </c>
    </row>
    <row r="14" customFormat="false" ht="14.3" hidden="false" customHeight="false" outlineLevel="0" collapsed="false">
      <c r="A14" s="101"/>
      <c r="B14" s="102" t="n">
        <v>43593</v>
      </c>
      <c r="C14" s="103" t="n">
        <v>93.6</v>
      </c>
      <c r="D14" s="132" t="n">
        <v>0.374</v>
      </c>
      <c r="E14" s="105" t="n">
        <v>66.2</v>
      </c>
      <c r="F14" s="106" t="n">
        <v>107</v>
      </c>
      <c r="G14" s="106" t="n">
        <v>78</v>
      </c>
      <c r="H14" s="107" t="n">
        <v>24</v>
      </c>
      <c r="I14" s="107" t="n">
        <v>0</v>
      </c>
      <c r="J14" s="107" t="n">
        <v>24</v>
      </c>
      <c r="K14" s="107" t="n">
        <v>0</v>
      </c>
      <c r="L14" s="108" t="n">
        <v>0</v>
      </c>
      <c r="M14" s="108" t="n">
        <v>0</v>
      </c>
      <c r="N14" s="108" t="n">
        <v>0</v>
      </c>
      <c r="O14" s="108" t="n">
        <v>0</v>
      </c>
      <c r="P14" s="108" t="n">
        <v>20</v>
      </c>
      <c r="Q14" s="108" t="n">
        <v>56</v>
      </c>
      <c r="R14" s="109" t="n">
        <v>3462</v>
      </c>
      <c r="S14" s="110" t="n">
        <v>3398</v>
      </c>
      <c r="T14" s="110" t="n">
        <v>3360</v>
      </c>
      <c r="U14" s="111" t="n">
        <v>3286</v>
      </c>
      <c r="V14" s="111" t="n">
        <v>3392</v>
      </c>
      <c r="W14" s="106" t="n">
        <v>42</v>
      </c>
      <c r="X14" s="106" t="n">
        <v>0</v>
      </c>
      <c r="Y14" s="106" t="n">
        <v>42</v>
      </c>
      <c r="Z14" s="106" t="n">
        <v>0</v>
      </c>
      <c r="AA14" s="106" t="n">
        <v>60</v>
      </c>
      <c r="AB14" s="106" t="n">
        <v>0</v>
      </c>
      <c r="AC14" s="112" t="n">
        <f aca="false">V14-U14</f>
        <v>106</v>
      </c>
      <c r="AD14" s="113" t="n">
        <f aca="false">U14-T14</f>
        <v>-74</v>
      </c>
      <c r="AE14" s="106" t="n">
        <v>146</v>
      </c>
      <c r="AF14" s="114" t="n">
        <f aca="false">IF(AE14&gt;0, V14/(AE14*24),"no data")</f>
        <v>0.968036529680365</v>
      </c>
      <c r="AG14" s="115" t="n">
        <f aca="false">IF(R14&gt;0,R14/24,"no data")</f>
        <v>144.25</v>
      </c>
      <c r="AH14" s="114" t="n">
        <f aca="false">IF(U14&gt;0,(U14/R14),"no data")</f>
        <v>0.949162333911034</v>
      </c>
      <c r="AI14" s="116" t="n">
        <f aca="false">(1440-((W14*X14)+(Y14*Z14)+(AA14*AB14))/(W14+Y14+AA14))/1440</f>
        <v>1</v>
      </c>
      <c r="AJ14" s="117" t="n">
        <f aca="false">IF(U14&gt;0,(1440-((X14*W14+AT14*AU14)+(Z14*Y14+AV14*AW14)+(AA14*AB14+AX14*AY14))/(W14+Y14+AA14))/1440,"no data")</f>
        <v>0.986689814814815</v>
      </c>
      <c r="AK14" s="91" t="n">
        <v>7.835</v>
      </c>
      <c r="AL14" s="96" t="n">
        <v>136.85</v>
      </c>
      <c r="AM14" s="105" t="n">
        <f aca="false">AK14*AL14</f>
        <v>1072.21975</v>
      </c>
      <c r="AN14" s="91" t="n">
        <v>27.66648046</v>
      </c>
      <c r="AO14" s="166" t="n">
        <v>999.624080048236</v>
      </c>
      <c r="AP14" s="121" t="n">
        <f aca="false">AN14*AO14</f>
        <v>27656.080078</v>
      </c>
      <c r="AQ14" s="122" t="n">
        <f aca="false">IF(U14&gt;0,((((AK14*AL14)+(AN14*AO14))/(U14*1000))*1000000),"no data")</f>
        <v>8742.63537066342</v>
      </c>
      <c r="AR14" s="123" t="n">
        <f aca="false">S14/24</f>
        <v>141.583333333333</v>
      </c>
      <c r="AS14" s="34"/>
      <c r="AT14" s="124" t="n">
        <v>0</v>
      </c>
      <c r="AU14" s="106" t="n">
        <v>0</v>
      </c>
      <c r="AV14" s="125" t="n">
        <v>0</v>
      </c>
      <c r="AW14" s="125" t="n">
        <v>0</v>
      </c>
      <c r="AX14" s="106" t="n">
        <v>15</v>
      </c>
      <c r="AY14" s="125" t="n">
        <v>184</v>
      </c>
      <c r="AZ14" s="106" t="n">
        <v>0</v>
      </c>
      <c r="BB14" s="106" t="n">
        <v>1000</v>
      </c>
      <c r="BC14" s="106" t="n">
        <v>1014</v>
      </c>
      <c r="BD14" s="106" t="n">
        <v>1378</v>
      </c>
      <c r="BE14" s="126" t="n">
        <v>0</v>
      </c>
      <c r="BF14" s="127" t="n">
        <f aca="false">AQ14</f>
        <v>8742.63537066342</v>
      </c>
      <c r="BG14" s="128" t="n">
        <f aca="false">BD14/24</f>
        <v>57.4166666666667</v>
      </c>
      <c r="BH14" s="129" t="n">
        <v>1.815</v>
      </c>
      <c r="BI14" s="130" t="n">
        <v>1.861</v>
      </c>
      <c r="BJ14" s="126" t="n">
        <v>24.05</v>
      </c>
      <c r="BK14" s="126" t="n">
        <v>21.38</v>
      </c>
      <c r="BL14" s="126" t="n">
        <v>19.91</v>
      </c>
      <c r="BM14" s="126" t="n">
        <v>50.08</v>
      </c>
      <c r="BN14" s="131" t="n">
        <v>0.9359</v>
      </c>
      <c r="BO14" s="128" t="n">
        <v>87.15</v>
      </c>
      <c r="BP14" s="128" t="n">
        <v>86.85</v>
      </c>
      <c r="BQ14" s="84" t="n">
        <f aca="false">BO14-BP14</f>
        <v>0.300000000000011</v>
      </c>
      <c r="BR14" s="126" t="n">
        <v>11306</v>
      </c>
      <c r="BS14" s="126" t="n">
        <v>11546</v>
      </c>
      <c r="BT14" s="98" t="n">
        <f aca="false">BS14-BR14</f>
        <v>240</v>
      </c>
      <c r="BU14" s="128" t="n">
        <v>4.08</v>
      </c>
      <c r="BV14" s="169" t="n">
        <f aca="false">BH14+BI14</f>
        <v>3.676</v>
      </c>
    </row>
    <row r="15" customFormat="false" ht="14.3" hidden="false" customHeight="false" outlineLevel="0" collapsed="false">
      <c r="A15" s="101"/>
      <c r="B15" s="102" t="n">
        <v>43594</v>
      </c>
      <c r="C15" s="103" t="n">
        <v>94.7</v>
      </c>
      <c r="D15" s="132" t="n">
        <v>0.374</v>
      </c>
      <c r="E15" s="105" t="n">
        <v>67.2</v>
      </c>
      <c r="F15" s="106" t="n">
        <v>107</v>
      </c>
      <c r="G15" s="106" t="n">
        <v>83</v>
      </c>
      <c r="H15" s="107" t="n">
        <v>24</v>
      </c>
      <c r="I15" s="107" t="n">
        <v>0</v>
      </c>
      <c r="J15" s="107" t="n">
        <v>24</v>
      </c>
      <c r="K15" s="107" t="n">
        <v>0</v>
      </c>
      <c r="L15" s="108" t="n">
        <v>0</v>
      </c>
      <c r="M15" s="108" t="n">
        <v>0</v>
      </c>
      <c r="N15" s="108" t="n">
        <v>0</v>
      </c>
      <c r="O15" s="108" t="n">
        <v>0</v>
      </c>
      <c r="P15" s="108" t="n">
        <v>10</v>
      </c>
      <c r="Q15" s="108" t="n">
        <v>59</v>
      </c>
      <c r="R15" s="171" t="n">
        <v>3450</v>
      </c>
      <c r="S15" s="110" t="n">
        <v>3389</v>
      </c>
      <c r="T15" s="110" t="n">
        <v>3149</v>
      </c>
      <c r="U15" s="111" t="n">
        <v>3144</v>
      </c>
      <c r="V15" s="111" t="n">
        <v>3237</v>
      </c>
      <c r="W15" s="106" t="n">
        <v>42</v>
      </c>
      <c r="X15" s="106" t="n">
        <v>0</v>
      </c>
      <c r="Y15" s="106" t="n">
        <v>42</v>
      </c>
      <c r="Z15" s="106" t="n">
        <v>0</v>
      </c>
      <c r="AA15" s="106" t="n">
        <v>60</v>
      </c>
      <c r="AB15" s="106" t="n">
        <v>0</v>
      </c>
      <c r="AC15" s="112" t="n">
        <f aca="false">V15-U15</f>
        <v>93</v>
      </c>
      <c r="AD15" s="113" t="n">
        <f aca="false">U15-T15</f>
        <v>-5</v>
      </c>
      <c r="AE15" s="106" t="n">
        <v>143</v>
      </c>
      <c r="AF15" s="114" t="n">
        <f aca="false">IF(AE15&gt;0, V15/(AE15*24),"no data")</f>
        <v>0.943181818181818</v>
      </c>
      <c r="AG15" s="115" t="n">
        <f aca="false">IF(R15&gt;0,R15/24,"no data")</f>
        <v>143.75</v>
      </c>
      <c r="AH15" s="114" t="n">
        <f aca="false">IF(U15&gt;0,(U15/R15),"no data")</f>
        <v>0.911304347826087</v>
      </c>
      <c r="AI15" s="116" t="n">
        <f aca="false">(1440-((W15*X15)+(Y15*Z15)+(AA15*AB15))/(W15+Y15+AA15))/1440</f>
        <v>1</v>
      </c>
      <c r="AJ15" s="117" t="n">
        <f aca="false">IF(U15&gt;0,(1440-((X15*W15+AT15*AU15)+(Z15*Y15+AV15*AW15)+(AA15*AB15+AX15*AY15))/(W15+Y15+AA15))/1440,"no data")</f>
        <v>0.943504050925926</v>
      </c>
      <c r="AK15" s="91" t="n">
        <v>7.827</v>
      </c>
      <c r="AL15" s="96" t="n">
        <v>133.62</v>
      </c>
      <c r="AM15" s="105" t="n">
        <f aca="false">AK15*AL15</f>
        <v>1045.84374</v>
      </c>
      <c r="AN15" s="91" t="n">
        <v>26.055131</v>
      </c>
      <c r="AO15" s="166" t="n">
        <v>999.996929587497</v>
      </c>
      <c r="AP15" s="121" t="n">
        <f aca="false">AN15*AO15</f>
        <v>26055.051</v>
      </c>
      <c r="AQ15" s="122" t="n">
        <f aca="false">IF(U15&gt;0,((((AK15*AL15)+(AN15*AO15))/(U15*1000))*1000000),"no data")</f>
        <v>8619.87746183206</v>
      </c>
      <c r="AR15" s="123" t="n">
        <f aca="false">S15/24</f>
        <v>141.208333333333</v>
      </c>
      <c r="AS15" s="34"/>
      <c r="AT15" s="133" t="n">
        <v>0</v>
      </c>
      <c r="AU15" s="106" t="n">
        <v>0</v>
      </c>
      <c r="AV15" s="125" t="n">
        <v>0</v>
      </c>
      <c r="AW15" s="125" t="n">
        <v>0</v>
      </c>
      <c r="AX15" s="106" t="n">
        <v>15</v>
      </c>
      <c r="AY15" s="125" t="n">
        <v>781</v>
      </c>
      <c r="AZ15" s="106" t="n">
        <v>0</v>
      </c>
      <c r="BB15" s="106" t="n">
        <v>999</v>
      </c>
      <c r="BC15" s="106" t="n">
        <v>1012</v>
      </c>
      <c r="BD15" s="106" t="n">
        <v>1226</v>
      </c>
      <c r="BE15" s="135" t="n">
        <v>0</v>
      </c>
      <c r="BF15" s="127" t="n">
        <f aca="false">AQ15</f>
        <v>8619.87746183206</v>
      </c>
      <c r="BG15" s="128" t="n">
        <f aca="false">BD15/24</f>
        <v>51.0833333333333</v>
      </c>
      <c r="BH15" s="129" t="n">
        <v>1.025</v>
      </c>
      <c r="BI15" s="130" t="n">
        <v>0.971</v>
      </c>
      <c r="BJ15" s="126" t="n">
        <v>23.94</v>
      </c>
      <c r="BK15" s="126" t="n">
        <v>21.23</v>
      </c>
      <c r="BL15" s="126" t="n">
        <v>19.83</v>
      </c>
      <c r="BM15" s="126" t="n">
        <v>50.09</v>
      </c>
      <c r="BN15" s="131" t="n">
        <v>0.937</v>
      </c>
      <c r="BO15" s="128" t="n">
        <v>87.32</v>
      </c>
      <c r="BP15" s="128" t="n">
        <v>86.95</v>
      </c>
      <c r="BQ15" s="84" t="n">
        <f aca="false">BO15-BP15</f>
        <v>0.36999999999999</v>
      </c>
      <c r="BR15" s="126" t="n">
        <v>11259</v>
      </c>
      <c r="BS15" s="126" t="n">
        <v>11518</v>
      </c>
      <c r="BT15" s="98" t="n">
        <f aca="false">BS15-BR15</f>
        <v>259</v>
      </c>
      <c r="BU15" s="128" t="n">
        <v>1.05</v>
      </c>
      <c r="BV15" s="169" t="n">
        <f aca="false">BH15+BI15</f>
        <v>1.996</v>
      </c>
    </row>
    <row r="16" customFormat="false" ht="14.3" hidden="false" customHeight="false" outlineLevel="0" collapsed="false">
      <c r="A16" s="101"/>
      <c r="B16" s="102" t="n">
        <v>43595</v>
      </c>
      <c r="C16" s="103" t="n">
        <v>93.78</v>
      </c>
      <c r="D16" s="132" t="n">
        <v>0.3739</v>
      </c>
      <c r="E16" s="105" t="n">
        <v>66.06</v>
      </c>
      <c r="F16" s="106" t="n">
        <v>106.26</v>
      </c>
      <c r="G16" s="106" t="n">
        <v>79.44</v>
      </c>
      <c r="H16" s="107" t="n">
        <v>24</v>
      </c>
      <c r="I16" s="107" t="n">
        <v>0</v>
      </c>
      <c r="J16" s="107" t="n">
        <v>24</v>
      </c>
      <c r="K16" s="107" t="n">
        <v>0</v>
      </c>
      <c r="L16" s="108" t="n">
        <v>0</v>
      </c>
      <c r="M16" s="108" t="n">
        <v>0</v>
      </c>
      <c r="N16" s="108" t="n">
        <v>0</v>
      </c>
      <c r="O16" s="108" t="n">
        <v>0</v>
      </c>
      <c r="P16" s="108" t="n">
        <v>20</v>
      </c>
      <c r="Q16" s="108" t="n">
        <v>54</v>
      </c>
      <c r="R16" s="109" t="n">
        <v>3456</v>
      </c>
      <c r="S16" s="110" t="n">
        <v>3393</v>
      </c>
      <c r="T16" s="110" t="n">
        <v>3335</v>
      </c>
      <c r="U16" s="111" t="n">
        <v>3289</v>
      </c>
      <c r="V16" s="111" t="n">
        <v>3390</v>
      </c>
      <c r="W16" s="106" t="n">
        <v>42</v>
      </c>
      <c r="X16" s="106" t="n">
        <v>0</v>
      </c>
      <c r="Y16" s="106" t="n">
        <v>42</v>
      </c>
      <c r="Z16" s="106" t="n">
        <v>0</v>
      </c>
      <c r="AA16" s="106" t="n">
        <v>60</v>
      </c>
      <c r="AB16" s="106" t="n">
        <v>0</v>
      </c>
      <c r="AC16" s="112" t="n">
        <v>95</v>
      </c>
      <c r="AD16" s="113" t="n">
        <f aca="false">U16-T16</f>
        <v>-46</v>
      </c>
      <c r="AE16" s="106" t="n">
        <v>147</v>
      </c>
      <c r="AF16" s="114" t="n">
        <f aca="false">IF(AE16&gt;0, V16/(AE16*24),"no data")</f>
        <v>0.960884353741497</v>
      </c>
      <c r="AG16" s="115" t="n">
        <f aca="false">IF(R16&gt;0,R16/24,"no data")</f>
        <v>144</v>
      </c>
      <c r="AH16" s="114" t="n">
        <f aca="false">IF(U16&gt;0,(U16/R16),"no data")</f>
        <v>0.951678240740741</v>
      </c>
      <c r="AI16" s="116" t="n">
        <f aca="false">(1440-((W16*X16)+(Y16*Z16)+(AA16*AB16))/(W16+Y16+AA16))/1440</f>
        <v>1</v>
      </c>
      <c r="AJ16" s="117" t="n">
        <f aca="false">IF(U16&gt;0,(1440-((X16*W16+AT16*AU16)+(Z16*Y16+AV16*AW16)+(AA16*AB16+AX16*AY16))/(W16+Y16+AA16))/1440,"no data")</f>
        <v>0.98744212962963</v>
      </c>
      <c r="AK16" s="91" t="n">
        <v>7.853</v>
      </c>
      <c r="AL16" s="96" t="n">
        <v>137.35</v>
      </c>
      <c r="AM16" s="105" t="n">
        <f aca="false">AK16*AL16</f>
        <v>1078.60955</v>
      </c>
      <c r="AN16" s="91" t="n">
        <v>27.776539</v>
      </c>
      <c r="AO16" s="166" t="n">
        <v>1002.8038410401</v>
      </c>
      <c r="AP16" s="121" t="n">
        <f aca="false">AN16*AO16</f>
        <v>27854.42</v>
      </c>
      <c r="AQ16" s="122" t="n">
        <f aca="false">IF(U16&gt;0,((((AK16*AL16)+(AN16*AO16))/(U16*1000))*1000000),"no data")</f>
        <v>8796.90773791426</v>
      </c>
      <c r="AR16" s="123" t="n">
        <f aca="false">S16/24</f>
        <v>141.375</v>
      </c>
      <c r="AS16" s="34"/>
      <c r="AT16" s="106" t="n">
        <v>0</v>
      </c>
      <c r="AU16" s="125" t="n">
        <v>0</v>
      </c>
      <c r="AV16" s="125" t="n">
        <v>0</v>
      </c>
      <c r="AW16" s="106" t="n">
        <v>0</v>
      </c>
      <c r="AX16" s="125" t="n">
        <v>14</v>
      </c>
      <c r="AY16" s="106" t="n">
        <v>186</v>
      </c>
      <c r="AZ16" s="106" t="n">
        <v>0</v>
      </c>
      <c r="BB16" s="126" t="n">
        <v>1005</v>
      </c>
      <c r="BC16" s="126" t="n">
        <v>1013</v>
      </c>
      <c r="BD16" s="135" t="n">
        <v>1372</v>
      </c>
      <c r="BE16" s="135" t="n">
        <f aca="false">BC16-BB16</f>
        <v>8</v>
      </c>
      <c r="BF16" s="127" t="n">
        <f aca="false">AQ16</f>
        <v>8796.90773791426</v>
      </c>
      <c r="BG16" s="128" t="n">
        <f aca="false">BD16/24</f>
        <v>57.1666666666667</v>
      </c>
      <c r="BH16" s="129" t="n">
        <v>1.802</v>
      </c>
      <c r="BI16" s="130" t="n">
        <v>1.792</v>
      </c>
      <c r="BJ16" s="126" t="n">
        <v>24</v>
      </c>
      <c r="BK16" s="126" t="n">
        <v>21.23</v>
      </c>
      <c r="BL16" s="126" t="n">
        <v>19.83</v>
      </c>
      <c r="BM16" s="126" t="n">
        <v>50.1</v>
      </c>
      <c r="BN16" s="131" t="n">
        <v>0.9356</v>
      </c>
      <c r="BO16" s="128" t="n">
        <v>87.26</v>
      </c>
      <c r="BP16" s="128" t="n">
        <v>86.78</v>
      </c>
      <c r="BQ16" s="84" t="n">
        <f aca="false">BO16-BP16</f>
        <v>0.480000000000004</v>
      </c>
      <c r="BR16" s="126" t="n">
        <v>11225</v>
      </c>
      <c r="BS16" s="126" t="n">
        <v>11493</v>
      </c>
      <c r="BT16" s="98" t="n">
        <f aca="false">BS16-BR16</f>
        <v>268</v>
      </c>
      <c r="BU16" s="128" t="n">
        <v>5</v>
      </c>
      <c r="BV16" s="169" t="n">
        <f aca="false">BH16+BI16</f>
        <v>3.594</v>
      </c>
    </row>
    <row r="17" customFormat="false" ht="14.3" hidden="false" customHeight="false" outlineLevel="0" collapsed="false">
      <c r="A17" s="101"/>
      <c r="B17" s="102" t="n">
        <v>43596</v>
      </c>
      <c r="C17" s="103" t="n">
        <v>90.55</v>
      </c>
      <c r="D17" s="132" t="n">
        <v>0.4169</v>
      </c>
      <c r="E17" s="105" t="n">
        <v>66.33</v>
      </c>
      <c r="F17" s="106" t="n">
        <v>100.24</v>
      </c>
      <c r="G17" s="106" t="n">
        <v>82.54</v>
      </c>
      <c r="H17" s="107" t="n">
        <v>24</v>
      </c>
      <c r="I17" s="107" t="n">
        <v>0</v>
      </c>
      <c r="J17" s="107" t="n">
        <v>24</v>
      </c>
      <c r="K17" s="107" t="n">
        <v>0</v>
      </c>
      <c r="L17" s="108" t="n">
        <v>0</v>
      </c>
      <c r="M17" s="108" t="n">
        <v>0</v>
      </c>
      <c r="N17" s="108" t="n">
        <v>0</v>
      </c>
      <c r="O17" s="108" t="n">
        <v>0</v>
      </c>
      <c r="P17" s="108" t="n">
        <v>2</v>
      </c>
      <c r="Q17" s="108" t="n">
        <v>40</v>
      </c>
      <c r="R17" s="109" t="n">
        <v>3493</v>
      </c>
      <c r="S17" s="110" t="n">
        <v>3425</v>
      </c>
      <c r="T17" s="110" t="n">
        <v>3056</v>
      </c>
      <c r="U17" s="111" t="n">
        <v>3064</v>
      </c>
      <c r="V17" s="111" t="n">
        <v>3153</v>
      </c>
      <c r="W17" s="106" t="n">
        <v>42</v>
      </c>
      <c r="X17" s="106" t="n">
        <v>0</v>
      </c>
      <c r="Y17" s="106" t="n">
        <v>42</v>
      </c>
      <c r="Z17" s="106" t="n">
        <v>0</v>
      </c>
      <c r="AA17" s="106" t="n">
        <v>60</v>
      </c>
      <c r="AB17" s="106" t="n">
        <v>0</v>
      </c>
      <c r="AC17" s="112" t="n">
        <f aca="false">(V17-U17)+AZ17</f>
        <v>89</v>
      </c>
      <c r="AD17" s="113" t="n">
        <f aca="false">U17-T17</f>
        <v>8</v>
      </c>
      <c r="AE17" s="106" t="n">
        <v>147</v>
      </c>
      <c r="AF17" s="114" t="n">
        <f aca="false">IF(AE17&gt;0, V17/(AE17*24),"no data")</f>
        <v>0.893707482993197</v>
      </c>
      <c r="AG17" s="115" t="n">
        <f aca="false">IF(R17&gt;0,R17/24,"no data")</f>
        <v>145.541666666667</v>
      </c>
      <c r="AH17" s="114" t="n">
        <f aca="false">IF(U17&gt;0,(U17/R17),"no data")</f>
        <v>0.877182937303178</v>
      </c>
      <c r="AI17" s="116" t="n">
        <f aca="false">(1440-((W17*X17)+(Y17*Z17)+(AA17*AB17))/(W17+Y17+AA17))/1440</f>
        <v>1</v>
      </c>
      <c r="AJ17" s="117" t="n">
        <f aca="false">IF(U17&gt;0,(1440-((X17*W17+AT17*AU17)+(Z17*Y17+AV17*AW17)+(AA17*AB17+AX17*AY17))/(W17+Y17+AA17))/1440,"no data")</f>
        <v>0.907407407407407</v>
      </c>
      <c r="AK17" s="91" t="n">
        <v>7.808</v>
      </c>
      <c r="AL17" s="96" t="n">
        <v>135.06</v>
      </c>
      <c r="AM17" s="105" t="n">
        <f aca="false">AK17*AL17</f>
        <v>1054.54848</v>
      </c>
      <c r="AN17" s="91" t="n">
        <v>25.069789</v>
      </c>
      <c r="AO17" s="166" t="n">
        <v>1008.42851130498</v>
      </c>
      <c r="AP17" s="121" t="n">
        <f aca="false">AN17*AO17</f>
        <v>25281.09</v>
      </c>
      <c r="AQ17" s="122" t="n">
        <f aca="false">IF(U17&gt;0,((((AK17*AL17)+(AN17*AO17))/(U17*1000))*1000000),"no data")</f>
        <v>8595.18227154047</v>
      </c>
      <c r="AR17" s="123" t="n">
        <f aca="false">S17/24</f>
        <v>142.708333333333</v>
      </c>
      <c r="AS17" s="34"/>
      <c r="AT17" s="106" t="n">
        <v>0</v>
      </c>
      <c r="AU17" s="125" t="n">
        <v>0</v>
      </c>
      <c r="AV17" s="125" t="n">
        <v>0</v>
      </c>
      <c r="AW17" s="106" t="n">
        <v>0</v>
      </c>
      <c r="AX17" s="125" t="n">
        <v>15</v>
      </c>
      <c r="AY17" s="106" t="n">
        <v>1280</v>
      </c>
      <c r="AZ17" s="106" t="n">
        <v>0</v>
      </c>
      <c r="BB17" s="126" t="n">
        <v>1009</v>
      </c>
      <c r="BC17" s="126" t="n">
        <v>1016</v>
      </c>
      <c r="BD17" s="135" t="n">
        <v>1128</v>
      </c>
      <c r="BE17" s="135" t="n">
        <f aca="false">BC17-BB17</f>
        <v>7</v>
      </c>
      <c r="BF17" s="127" t="n">
        <f aca="false">AQ17</f>
        <v>8595.18227154047</v>
      </c>
      <c r="BG17" s="128" t="n">
        <f aca="false">BD17/24</f>
        <v>47</v>
      </c>
      <c r="BH17" s="129" t="n">
        <v>0.533</v>
      </c>
      <c r="BI17" s="130" t="n">
        <v>0.438</v>
      </c>
      <c r="BJ17" s="126" t="n">
        <v>24.06</v>
      </c>
      <c r="BK17" s="126" t="n">
        <v>21.27</v>
      </c>
      <c r="BL17" s="126" t="n">
        <v>19.72</v>
      </c>
      <c r="BM17" s="126" t="n">
        <v>50.09</v>
      </c>
      <c r="BN17" s="131" t="n">
        <v>0.9361</v>
      </c>
      <c r="BO17" s="128" t="n">
        <v>87.33</v>
      </c>
      <c r="BP17" s="128" t="n">
        <v>86.8</v>
      </c>
      <c r="BQ17" s="84" t="n">
        <f aca="false">BO17-BP17</f>
        <v>0.530000000000001</v>
      </c>
      <c r="BR17" s="126" t="n">
        <v>11207</v>
      </c>
      <c r="BS17" s="126" t="n">
        <v>11461</v>
      </c>
      <c r="BT17" s="98" t="n">
        <f aca="false">BS17-BR17</f>
        <v>254</v>
      </c>
      <c r="BU17" s="128" t="n">
        <v>0</v>
      </c>
      <c r="BV17" s="169" t="n">
        <f aca="false">BH17+BI17</f>
        <v>0.971</v>
      </c>
    </row>
    <row r="18" customFormat="false" ht="14.3" hidden="false" customHeight="false" outlineLevel="0" collapsed="false">
      <c r="A18" s="101"/>
      <c r="B18" s="102" t="n">
        <v>43597</v>
      </c>
      <c r="C18" s="103" t="n">
        <v>92.08</v>
      </c>
      <c r="D18" s="132" t="n">
        <v>0.4518</v>
      </c>
      <c r="E18" s="105" t="n">
        <v>67.7</v>
      </c>
      <c r="F18" s="106" t="n">
        <v>103.12</v>
      </c>
      <c r="G18" s="106" t="n">
        <v>78.51</v>
      </c>
      <c r="H18" s="106" t="n">
        <v>24</v>
      </c>
      <c r="I18" s="106" t="n">
        <v>0</v>
      </c>
      <c r="J18" s="106" t="n">
        <v>24</v>
      </c>
      <c r="K18" s="106" t="n">
        <v>0</v>
      </c>
      <c r="L18" s="108" t="n">
        <v>0</v>
      </c>
      <c r="M18" s="108" t="n">
        <v>0</v>
      </c>
      <c r="N18" s="108" t="n">
        <v>0</v>
      </c>
      <c r="O18" s="108" t="n">
        <v>0</v>
      </c>
      <c r="P18" s="108" t="n">
        <v>9</v>
      </c>
      <c r="Q18" s="108" t="n">
        <v>44</v>
      </c>
      <c r="R18" s="109" t="n">
        <v>3474</v>
      </c>
      <c r="S18" s="110" t="n">
        <v>3415</v>
      </c>
      <c r="T18" s="110" t="n">
        <v>3161</v>
      </c>
      <c r="U18" s="111" t="n">
        <v>3144</v>
      </c>
      <c r="V18" s="111" t="n">
        <v>3235</v>
      </c>
      <c r="W18" s="106" t="n">
        <v>42</v>
      </c>
      <c r="X18" s="106" t="n">
        <v>0</v>
      </c>
      <c r="Y18" s="106" t="n">
        <v>42</v>
      </c>
      <c r="Z18" s="106" t="n">
        <v>0</v>
      </c>
      <c r="AA18" s="106" t="n">
        <v>60</v>
      </c>
      <c r="AB18" s="106" t="n">
        <v>0</v>
      </c>
      <c r="AC18" s="112" t="n">
        <f aca="false">(V18-U18)+AZ18</f>
        <v>91</v>
      </c>
      <c r="AD18" s="113" t="n">
        <f aca="false">U18-T18</f>
        <v>-17</v>
      </c>
      <c r="AE18" s="106" t="n">
        <v>144</v>
      </c>
      <c r="AF18" s="114" t="n">
        <f aca="false">IF(AE18&gt;0, V18/(AE18*24),"no data")</f>
        <v>0.936053240740741</v>
      </c>
      <c r="AG18" s="115" t="n">
        <f aca="false">IF(R18&gt;0,R18/24,"no data")</f>
        <v>144.75</v>
      </c>
      <c r="AH18" s="114" t="n">
        <f aca="false">IF(U18&gt;0,(U18/R18),"no data")</f>
        <v>0.905008635578584</v>
      </c>
      <c r="AI18" s="116" t="n">
        <f aca="false">(1440-((W18*X18)+(Y18*Z18)+(AA18*AB18))/(W18+Y18+AA18))/1440</f>
        <v>1</v>
      </c>
      <c r="AJ18" s="117" t="n">
        <f aca="false">IF(U18&gt;0,(1440-((X18*W18+AT18*AU18)+(Z18*Y18+AV18*AW18)+(AA18*AB18+AX18*AY18))/(W18+Y18+AA18))/1440,"no data")</f>
        <v>0.938078703703704</v>
      </c>
      <c r="AK18" s="91" t="n">
        <v>7.931</v>
      </c>
      <c r="AL18" s="96" t="n">
        <v>136.3</v>
      </c>
      <c r="AM18" s="105" t="n">
        <f aca="false">AK18*AL18</f>
        <v>1080.9953</v>
      </c>
      <c r="AN18" s="91" t="n">
        <v>25.936471</v>
      </c>
      <c r="AO18" s="166" t="n">
        <v>1012.38479976709</v>
      </c>
      <c r="AP18" s="121" t="n">
        <f aca="false">AN18*AO18</f>
        <v>26257.689</v>
      </c>
      <c r="AQ18" s="122" t="n">
        <f aca="false">IF(U18&gt;0,((((AK18*AL18)+(AN18*AO18))/(U18*1000))*1000000),"no data")</f>
        <v>8695.5102735369</v>
      </c>
      <c r="AR18" s="123" t="n">
        <f aca="false">S18/24</f>
        <v>142.291666666667</v>
      </c>
      <c r="AS18" s="34"/>
      <c r="AT18" s="106" t="n">
        <v>0</v>
      </c>
      <c r="AU18" s="106" t="n">
        <v>0</v>
      </c>
      <c r="AV18" s="106" t="n">
        <v>0</v>
      </c>
      <c r="AW18" s="106" t="n">
        <v>0</v>
      </c>
      <c r="AX18" s="106" t="n">
        <v>15</v>
      </c>
      <c r="AY18" s="106" t="n">
        <v>856</v>
      </c>
      <c r="AZ18" s="106" t="n">
        <v>0</v>
      </c>
      <c r="BB18" s="126" t="n">
        <v>1000</v>
      </c>
      <c r="BC18" s="126" t="n">
        <v>1011</v>
      </c>
      <c r="BD18" s="126" t="n">
        <v>1224</v>
      </c>
      <c r="BE18" s="135" t="n">
        <f aca="false">BC18-BB18</f>
        <v>11</v>
      </c>
      <c r="BF18" s="128" t="n">
        <f aca="false">AQ18</f>
        <v>8695.5102735369</v>
      </c>
      <c r="BG18" s="128" t="n">
        <f aca="false">BD18/24</f>
        <v>51</v>
      </c>
      <c r="BH18" s="129" t="n">
        <v>1.061</v>
      </c>
      <c r="BI18" s="130" t="n">
        <v>0.985</v>
      </c>
      <c r="BJ18" s="126" t="n">
        <v>23.88</v>
      </c>
      <c r="BK18" s="126" t="n">
        <v>21.18</v>
      </c>
      <c r="BL18" s="126" t="n">
        <v>19.51</v>
      </c>
      <c r="BM18" s="126" t="n">
        <v>50.07</v>
      </c>
      <c r="BN18" s="131" t="n">
        <v>0.9358</v>
      </c>
      <c r="BO18" s="128" t="n">
        <v>87.41</v>
      </c>
      <c r="BP18" s="128" t="n">
        <v>86.79</v>
      </c>
      <c r="BQ18" s="84" t="n">
        <f aca="false">BO18-BP18</f>
        <v>0.61999999999999</v>
      </c>
      <c r="BR18" s="126" t="n">
        <v>11220</v>
      </c>
      <c r="BS18" s="126" t="n">
        <v>11457</v>
      </c>
      <c r="BT18" s="98" t="n">
        <f aca="false">BS18-BR18</f>
        <v>237</v>
      </c>
      <c r="BU18" s="128" t="n">
        <v>5.25</v>
      </c>
      <c r="BV18" s="169" t="n">
        <f aca="false">BH18+BI18</f>
        <v>2.046</v>
      </c>
    </row>
    <row r="19" customFormat="false" ht="14.3" hidden="false" customHeight="false" outlineLevel="0" collapsed="false">
      <c r="A19" s="101"/>
      <c r="B19" s="102" t="n">
        <v>43598</v>
      </c>
      <c r="C19" s="103" t="n">
        <v>93.1</v>
      </c>
      <c r="D19" s="132" t="n">
        <v>0.43</v>
      </c>
      <c r="E19" s="105" t="n">
        <v>68</v>
      </c>
      <c r="F19" s="106" t="n">
        <v>105</v>
      </c>
      <c r="G19" s="106" t="n">
        <v>81</v>
      </c>
      <c r="H19" s="106" t="n">
        <v>17</v>
      </c>
      <c r="I19" s="106" t="n">
        <v>9</v>
      </c>
      <c r="J19" s="106" t="n">
        <v>24</v>
      </c>
      <c r="K19" s="106" t="n">
        <v>0</v>
      </c>
      <c r="L19" s="108" t="n">
        <v>6</v>
      </c>
      <c r="M19" s="108" t="n">
        <v>35</v>
      </c>
      <c r="N19" s="108" t="n">
        <v>0</v>
      </c>
      <c r="O19" s="108" t="n">
        <v>0</v>
      </c>
      <c r="P19" s="108" t="n">
        <v>0</v>
      </c>
      <c r="Q19" s="108" t="n">
        <v>0</v>
      </c>
      <c r="R19" s="109" t="n">
        <v>3464</v>
      </c>
      <c r="S19" s="110" t="n">
        <v>3411</v>
      </c>
      <c r="T19" s="110" t="n">
        <v>2590</v>
      </c>
      <c r="U19" s="111" t="n">
        <v>2572</v>
      </c>
      <c r="V19" s="111" t="n">
        <v>2654</v>
      </c>
      <c r="W19" s="106" t="n">
        <v>41</v>
      </c>
      <c r="X19" s="106" t="n">
        <v>0</v>
      </c>
      <c r="Y19" s="106" t="n">
        <v>42</v>
      </c>
      <c r="Z19" s="106" t="n">
        <v>0</v>
      </c>
      <c r="AA19" s="106" t="n">
        <v>59</v>
      </c>
      <c r="AB19" s="106" t="n">
        <v>0</v>
      </c>
      <c r="AC19" s="112" t="n">
        <f aca="false">(V19-U19)+AZ19</f>
        <v>82</v>
      </c>
      <c r="AD19" s="113" t="n">
        <f aca="false">U19-T19</f>
        <v>-18</v>
      </c>
      <c r="AE19" s="106" t="n">
        <v>130</v>
      </c>
      <c r="AF19" s="114" t="n">
        <f aca="false">IF(AE19&gt;0, V19/(AE19*24),"no data")</f>
        <v>0.850641025641026</v>
      </c>
      <c r="AG19" s="115" t="n">
        <f aca="false">IF(R19&gt;0,R19/24,"no data")</f>
        <v>144.333333333333</v>
      </c>
      <c r="AH19" s="114" t="n">
        <f aca="false">IF(U19&gt;0,(U19/R19),"no data")</f>
        <v>0.742494226327945</v>
      </c>
      <c r="AI19" s="116" t="n">
        <f aca="false">(1440-((W19*X19)+(Y19*Z19)+(AA19*AB19))/(W19+Y19+AA19))/1440</f>
        <v>1</v>
      </c>
      <c r="AJ19" s="117" t="n">
        <f aca="false">IF(U19&gt;0,(1440-((X19*W19+AT19*AU19)+(Z19*Y19+AV19*AW19)+(AA19*AB19+AX19*AY19))/(W19+Y19+AA19))/1440,"no data")</f>
        <v>0.850782472613459</v>
      </c>
      <c r="AK19" s="91" t="n">
        <v>7.925</v>
      </c>
      <c r="AL19" s="96" t="n">
        <v>137.26</v>
      </c>
      <c r="AM19" s="105" t="n">
        <f aca="false">AK19*AL19</f>
        <v>1087.7855</v>
      </c>
      <c r="AN19" s="91" t="n">
        <v>21.01275</v>
      </c>
      <c r="AO19" s="166" t="n">
        <v>1013.34808628095</v>
      </c>
      <c r="AP19" s="121" t="n">
        <f aca="false">AN19*AO19</f>
        <v>21293.23</v>
      </c>
      <c r="AQ19" s="122" t="n">
        <f aca="false">IF(U19&gt;0,((((AK19*AL19)+(AN19*AO19))/(U19*1000))*1000000),"no data")</f>
        <v>8701.79451788492</v>
      </c>
      <c r="AR19" s="123" t="n">
        <f aca="false">S19/24</f>
        <v>142.125</v>
      </c>
      <c r="AS19" s="34"/>
      <c r="AT19" s="106" t="n">
        <v>17</v>
      </c>
      <c r="AU19" s="106" t="n">
        <v>16</v>
      </c>
      <c r="AV19" s="106" t="n">
        <v>0</v>
      </c>
      <c r="AW19" s="106" t="n">
        <v>0</v>
      </c>
      <c r="AX19" s="106" t="n">
        <v>21</v>
      </c>
      <c r="AY19" s="106" t="n">
        <v>1440</v>
      </c>
      <c r="AZ19" s="106" t="n">
        <v>0</v>
      </c>
      <c r="BB19" s="126" t="n">
        <v>713</v>
      </c>
      <c r="BC19" s="126" t="n">
        <v>1009</v>
      </c>
      <c r="BD19" s="126" t="n">
        <v>932</v>
      </c>
      <c r="BE19" s="135" t="n">
        <f aca="false">BC19-BB19</f>
        <v>296</v>
      </c>
      <c r="BF19" s="128" t="n">
        <f aca="false">AQ19</f>
        <v>8701.79451788492</v>
      </c>
      <c r="BG19" s="128" t="n">
        <f aca="false">BD19/24</f>
        <v>38.8333333333333</v>
      </c>
      <c r="BH19" s="129" t="n">
        <v>0.276</v>
      </c>
      <c r="BI19" s="130" t="n">
        <v>0.305</v>
      </c>
      <c r="BJ19" s="126" t="n">
        <v>17.2</v>
      </c>
      <c r="BK19" s="126" t="n">
        <v>21.15</v>
      </c>
      <c r="BL19" s="126" t="n">
        <v>19.9</v>
      </c>
      <c r="BM19" s="126" t="n">
        <v>50.11</v>
      </c>
      <c r="BN19" s="131" t="n">
        <v>0.9356</v>
      </c>
      <c r="BO19" s="128" t="n">
        <v>87.4</v>
      </c>
      <c r="BP19" s="128" t="n">
        <v>86.96</v>
      </c>
      <c r="BQ19" s="84" t="n">
        <f aca="false">BO19-BP19</f>
        <v>0.440000000000012</v>
      </c>
      <c r="BR19" s="126" t="n">
        <v>11273</v>
      </c>
      <c r="BS19" s="126" t="n">
        <v>11492</v>
      </c>
      <c r="BT19" s="98" t="n">
        <f aca="false">BS19-BR19</f>
        <v>219</v>
      </c>
      <c r="BU19" s="128" t="n">
        <v>0</v>
      </c>
      <c r="BV19" s="169" t="n">
        <f aca="false">BH19+BI19</f>
        <v>0.581</v>
      </c>
    </row>
    <row r="20" customFormat="false" ht="14.3" hidden="false" customHeight="false" outlineLevel="0" collapsed="false">
      <c r="A20" s="54" t="s">
        <v>104</v>
      </c>
      <c r="B20" s="55" t="n">
        <v>43599</v>
      </c>
      <c r="C20" s="56" t="n">
        <v>87.6</v>
      </c>
      <c r="D20" s="57" t="n">
        <v>0.48</v>
      </c>
      <c r="E20" s="58" t="n">
        <v>67</v>
      </c>
      <c r="F20" s="59" t="n">
        <v>98</v>
      </c>
      <c r="G20" s="59" t="n">
        <v>76</v>
      </c>
      <c r="H20" s="59" t="n">
        <v>14</v>
      </c>
      <c r="I20" s="59" t="n">
        <v>22</v>
      </c>
      <c r="J20" s="59" t="n">
        <v>24</v>
      </c>
      <c r="K20" s="59" t="n">
        <v>0</v>
      </c>
      <c r="L20" s="162" t="n">
        <v>8</v>
      </c>
      <c r="M20" s="162" t="n">
        <v>59</v>
      </c>
      <c r="N20" s="162" t="n">
        <v>0</v>
      </c>
      <c r="O20" s="162" t="n">
        <v>0</v>
      </c>
      <c r="P20" s="162" t="n">
        <v>14</v>
      </c>
      <c r="Q20" s="162" t="n">
        <v>9</v>
      </c>
      <c r="R20" s="137" t="n">
        <v>3522</v>
      </c>
      <c r="S20" s="62" t="n">
        <v>3429</v>
      </c>
      <c r="T20" s="62" t="n">
        <v>2631</v>
      </c>
      <c r="U20" s="63" t="n">
        <v>2593</v>
      </c>
      <c r="V20" s="63" t="n">
        <v>2685</v>
      </c>
      <c r="W20" s="59" t="n">
        <v>42</v>
      </c>
      <c r="X20" s="59" t="n">
        <v>0</v>
      </c>
      <c r="Y20" s="59" t="n">
        <v>43</v>
      </c>
      <c r="Z20" s="59" t="n">
        <v>0</v>
      </c>
      <c r="AA20" s="59" t="n">
        <v>60</v>
      </c>
      <c r="AB20" s="59" t="n">
        <v>0</v>
      </c>
      <c r="AC20" s="59" t="n">
        <f aca="false">(V20-U20)+AZ20</f>
        <v>92</v>
      </c>
      <c r="AD20" s="65" t="n">
        <f aca="false">U20-T20</f>
        <v>-38</v>
      </c>
      <c r="AE20" s="59" t="n">
        <v>144</v>
      </c>
      <c r="AF20" s="66" t="n">
        <f aca="false">IF(AE20&gt;0, V20/(AE20*24),"no data")</f>
        <v>0.776909722222222</v>
      </c>
      <c r="AG20" s="67" t="n">
        <f aca="false">IF(R20&gt;0,R20/24,"no data")</f>
        <v>146.75</v>
      </c>
      <c r="AH20" s="66" t="n">
        <f aca="false">IF(U20&gt;0,(U20/R20),"no data")</f>
        <v>0.736229415105054</v>
      </c>
      <c r="AI20" s="68" t="n">
        <f aca="false">(1440-((W20*X20)+(Y20*Z20)+(AA20*AB20))/(W20+Y20+AA20))/1440</f>
        <v>1</v>
      </c>
      <c r="AJ20" s="69" t="n">
        <f aca="false">IF(U20&gt;0,(1440-((X20*W20+AT20*AU20)+(Z20*Y20+AV20*AW20)+(AA20*AB20+AX20*AY20))/(W20+Y20+AA20))/1440,"no data")</f>
        <v>0.88625</v>
      </c>
      <c r="AK20" s="91" t="n">
        <v>7.831</v>
      </c>
      <c r="AL20" s="96" t="n">
        <v>134.03</v>
      </c>
      <c r="AM20" s="58" t="n">
        <f aca="false">AK20*AL20</f>
        <v>1049.58893</v>
      </c>
      <c r="AN20" s="91" t="n">
        <v>21.86802</v>
      </c>
      <c r="AO20" s="166" t="n">
        <v>1012.34633954057</v>
      </c>
      <c r="AP20" s="73" t="n">
        <f aca="false">AN20*AO20</f>
        <v>22138.01</v>
      </c>
      <c r="AQ20" s="94" t="n">
        <f aca="false">IF(U20&gt;0,((((AK20*AL20)+(AN20*AO20))/(U20*1000))*1000000),"no data")</f>
        <v>8942.38292711146</v>
      </c>
      <c r="AR20" s="75" t="n">
        <f aca="false">S20/24</f>
        <v>142.875</v>
      </c>
      <c r="AS20" s="34"/>
      <c r="AT20" s="59" t="n">
        <v>18</v>
      </c>
      <c r="AU20" s="59" t="n">
        <v>39</v>
      </c>
      <c r="AV20" s="59" t="n">
        <v>0</v>
      </c>
      <c r="AW20" s="59" t="n">
        <v>0</v>
      </c>
      <c r="AX20" s="59" t="n">
        <v>39</v>
      </c>
      <c r="AY20" s="59" t="n">
        <v>591</v>
      </c>
      <c r="AZ20" s="59" t="n">
        <v>0</v>
      </c>
      <c r="BB20" s="77" t="n">
        <v>612</v>
      </c>
      <c r="BC20" s="77" t="n">
        <v>1016</v>
      </c>
      <c r="BD20" s="77" t="n">
        <v>1057</v>
      </c>
      <c r="BE20" s="77" t="n">
        <f aca="false">BC20-BB20</f>
        <v>404</v>
      </c>
      <c r="BF20" s="78" t="n">
        <f aca="false">AQ20</f>
        <v>8942.38292711146</v>
      </c>
      <c r="BG20" s="78" t="n">
        <f aca="false">BD20/24</f>
        <v>44.0416666666667</v>
      </c>
      <c r="BH20" s="140" t="n">
        <v>1.298</v>
      </c>
      <c r="BI20" s="100" t="n">
        <v>1.398</v>
      </c>
      <c r="BJ20" s="77" t="n">
        <v>14.78</v>
      </c>
      <c r="BK20" s="77" t="n">
        <v>21.32</v>
      </c>
      <c r="BL20" s="77" t="n">
        <v>19.63</v>
      </c>
      <c r="BM20" s="77" t="n">
        <v>50.07</v>
      </c>
      <c r="BN20" s="99" t="n">
        <v>0.9365</v>
      </c>
      <c r="BO20" s="78" t="n">
        <v>87.5</v>
      </c>
      <c r="BP20" s="78" t="n">
        <v>86.95</v>
      </c>
      <c r="BQ20" s="84" t="n">
        <f aca="false">BO20-BP20</f>
        <v>0.549999999999997</v>
      </c>
      <c r="BR20" s="77" t="n">
        <v>11236</v>
      </c>
      <c r="BS20" s="77" t="n">
        <v>11460</v>
      </c>
      <c r="BT20" s="98" t="n">
        <f aca="false">BS20-BR20</f>
        <v>224</v>
      </c>
      <c r="BU20" s="78" t="n">
        <v>5.7</v>
      </c>
      <c r="BV20" s="169" t="n">
        <f aca="false">BH20+BI20</f>
        <v>2.696</v>
      </c>
    </row>
    <row r="21" customFormat="false" ht="14.3" hidden="false" customHeight="false" outlineLevel="0" collapsed="false">
      <c r="A21" s="54"/>
      <c r="B21" s="55" t="n">
        <v>43600</v>
      </c>
      <c r="C21" s="56" t="n">
        <v>84.1</v>
      </c>
      <c r="D21" s="57" t="n">
        <v>0.575</v>
      </c>
      <c r="E21" s="58" t="n">
        <v>67.9</v>
      </c>
      <c r="F21" s="59" t="n">
        <v>95</v>
      </c>
      <c r="G21" s="59" t="n">
        <v>74</v>
      </c>
      <c r="H21" s="59" t="n">
        <v>24</v>
      </c>
      <c r="I21" s="59" t="n">
        <v>0</v>
      </c>
      <c r="J21" s="59" t="n">
        <v>24</v>
      </c>
      <c r="K21" s="59" t="n">
        <v>0</v>
      </c>
      <c r="L21" s="162" t="n">
        <v>0</v>
      </c>
      <c r="M21" s="162" t="n">
        <v>0</v>
      </c>
      <c r="N21" s="162" t="n">
        <v>0</v>
      </c>
      <c r="O21" s="162" t="n">
        <v>0</v>
      </c>
      <c r="P21" s="162" t="n">
        <v>8</v>
      </c>
      <c r="Q21" s="162" t="n">
        <v>26</v>
      </c>
      <c r="R21" s="137" t="n">
        <v>3561</v>
      </c>
      <c r="S21" s="62" t="n">
        <v>3433</v>
      </c>
      <c r="T21" s="62" t="n">
        <v>3150</v>
      </c>
      <c r="U21" s="63" t="n">
        <v>3148</v>
      </c>
      <c r="V21" s="63" t="n">
        <v>3240</v>
      </c>
      <c r="W21" s="59" t="n">
        <v>42</v>
      </c>
      <c r="X21" s="59" t="n">
        <v>0</v>
      </c>
      <c r="Y21" s="59" t="n">
        <v>43</v>
      </c>
      <c r="Z21" s="59" t="n">
        <v>0</v>
      </c>
      <c r="AA21" s="59" t="n">
        <v>60</v>
      </c>
      <c r="AB21" s="59" t="n">
        <v>0</v>
      </c>
      <c r="AC21" s="59" t="n">
        <f aca="false">(V21-U21)+AZ21</f>
        <v>92</v>
      </c>
      <c r="AD21" s="65" t="n">
        <f aca="false">U21-T21</f>
        <v>-2</v>
      </c>
      <c r="AE21" s="59" t="n">
        <v>143</v>
      </c>
      <c r="AF21" s="66" t="n">
        <f aca="false">IF(AE21&gt;0, V21/(AE21*24),"no data")</f>
        <v>0.944055944055944</v>
      </c>
      <c r="AG21" s="67" t="n">
        <f aca="false">IF(R21&gt;0,R21/24,"no data")</f>
        <v>148.375</v>
      </c>
      <c r="AH21" s="66" t="n">
        <f aca="false">IF(U21&gt;0,(U21/R21),"no data")</f>
        <v>0.884021342319573</v>
      </c>
      <c r="AI21" s="68" t="n">
        <f aca="false">(1440-((W21*X21)+(Y21*Z21)+(AA21*AB21))/(W21+Y21+AA21))/1440</f>
        <v>1</v>
      </c>
      <c r="AJ21" s="69" t="n">
        <f aca="false">IF(U21&gt;0,(1440-((X21*W21+AT21*AU21)+(Z21*Y21+AV21*AW21)+(AA21*AB21+AX21*AY21))/(W21+Y21+AA21))/1440,"no data")</f>
        <v>0.932902298850575</v>
      </c>
      <c r="AK21" s="91" t="n">
        <v>7.807</v>
      </c>
      <c r="AL21" s="96" t="n">
        <v>135.35</v>
      </c>
      <c r="AM21" s="58" t="n">
        <f aca="false">AK21*AL21</f>
        <v>1056.67745</v>
      </c>
      <c r="AN21" s="91" t="n">
        <v>26.03</v>
      </c>
      <c r="AO21" s="166" t="n">
        <v>1010.56</v>
      </c>
      <c r="AP21" s="73" t="n">
        <f aca="false">AN21*AO21</f>
        <v>26304.8768</v>
      </c>
      <c r="AQ21" s="94" t="n">
        <f aca="false">IF(U21&gt;0,((((AK21*AL21)+(AN21*AO21))/(U21*1000))*1000000),"no data")</f>
        <v>8691.72625476493</v>
      </c>
      <c r="AR21" s="75" t="n">
        <f aca="false">S21/24</f>
        <v>143.041666666667</v>
      </c>
      <c r="AS21" s="34"/>
      <c r="AT21" s="59" t="n">
        <v>0</v>
      </c>
      <c r="AU21" s="59" t="n">
        <v>0</v>
      </c>
      <c r="AV21" s="59" t="n">
        <v>0</v>
      </c>
      <c r="AW21" s="59" t="n">
        <v>0</v>
      </c>
      <c r="AX21" s="59" t="n">
        <v>15</v>
      </c>
      <c r="AY21" s="59" t="n">
        <v>934</v>
      </c>
      <c r="AZ21" s="59" t="n">
        <v>0</v>
      </c>
      <c r="BB21" s="77" t="n">
        <v>1013</v>
      </c>
      <c r="BC21" s="77" t="n">
        <v>1023</v>
      </c>
      <c r="BD21" s="77" t="n">
        <v>1204</v>
      </c>
      <c r="BE21" s="77" t="n">
        <f aca="false">BC21-BB21</f>
        <v>10</v>
      </c>
      <c r="BF21" s="78" t="n">
        <f aca="false">AQ21</f>
        <v>8691.72625476493</v>
      </c>
      <c r="BG21" s="78" t="n">
        <f aca="false">BD21/24</f>
        <v>50.1666666666667</v>
      </c>
      <c r="BH21" s="140" t="n">
        <v>0.897</v>
      </c>
      <c r="BI21" s="100" t="n">
        <v>0.741</v>
      </c>
      <c r="BJ21" s="77" t="n">
        <v>24.2</v>
      </c>
      <c r="BK21" s="77" t="n">
        <v>21.47</v>
      </c>
      <c r="BL21" s="77" t="n">
        <v>20.15</v>
      </c>
      <c r="BM21" s="77" t="n">
        <v>50.12</v>
      </c>
      <c r="BN21" s="99" t="n">
        <v>0.9357</v>
      </c>
      <c r="BO21" s="78" t="n">
        <v>87.59</v>
      </c>
      <c r="BP21" s="78" t="n">
        <v>86.97</v>
      </c>
      <c r="BQ21" s="84" t="n">
        <f aca="false">BO21-BP21</f>
        <v>0.620000000000005</v>
      </c>
      <c r="BR21" s="77" t="n">
        <v>11250</v>
      </c>
      <c r="BS21" s="77" t="n">
        <v>11481</v>
      </c>
      <c r="BT21" s="98" t="n">
        <f aca="false">BS21-BR21</f>
        <v>231</v>
      </c>
      <c r="BU21" s="78" t="n">
        <v>0</v>
      </c>
      <c r="BV21" s="169" t="n">
        <f aca="false">BH21+BI21</f>
        <v>1.638</v>
      </c>
    </row>
    <row r="22" customFormat="false" ht="14.3" hidden="false" customHeight="false" outlineLevel="0" collapsed="false">
      <c r="A22" s="54"/>
      <c r="B22" s="55" t="n">
        <v>43601</v>
      </c>
      <c r="C22" s="56" t="n">
        <v>86</v>
      </c>
      <c r="D22" s="57" t="n">
        <v>0.515</v>
      </c>
      <c r="E22" s="58" t="n">
        <v>70.5</v>
      </c>
      <c r="F22" s="59" t="n">
        <v>97</v>
      </c>
      <c r="G22" s="59" t="n">
        <v>74</v>
      </c>
      <c r="H22" s="59" t="n">
        <v>24</v>
      </c>
      <c r="I22" s="59" t="n">
        <v>0</v>
      </c>
      <c r="J22" s="59" t="n">
        <v>24</v>
      </c>
      <c r="K22" s="59" t="n">
        <v>0</v>
      </c>
      <c r="L22" s="61" t="n">
        <v>0</v>
      </c>
      <c r="M22" s="61" t="n">
        <v>0</v>
      </c>
      <c r="N22" s="61" t="n">
        <v>0</v>
      </c>
      <c r="O22" s="61" t="n">
        <v>0</v>
      </c>
      <c r="P22" s="61" t="n">
        <v>0</v>
      </c>
      <c r="Q22" s="61" t="n">
        <v>0</v>
      </c>
      <c r="R22" s="137" t="n">
        <v>3537</v>
      </c>
      <c r="S22" s="62" t="n">
        <v>3446</v>
      </c>
      <c r="T22" s="62" t="n">
        <v>3024</v>
      </c>
      <c r="U22" s="141" t="n">
        <v>3032</v>
      </c>
      <c r="V22" s="63" t="n">
        <v>3118</v>
      </c>
      <c r="W22" s="59" t="n">
        <v>42</v>
      </c>
      <c r="X22" s="59" t="n">
        <v>0</v>
      </c>
      <c r="Y22" s="59" t="n">
        <v>43</v>
      </c>
      <c r="Z22" s="59" t="n">
        <v>0</v>
      </c>
      <c r="AA22" s="59" t="n">
        <v>60</v>
      </c>
      <c r="AB22" s="59" t="n">
        <v>0</v>
      </c>
      <c r="AC22" s="59" t="n">
        <f aca="false">(V22-U22)+AZ22</f>
        <v>86</v>
      </c>
      <c r="AD22" s="65" t="n">
        <f aca="false">U22-T22</f>
        <v>8</v>
      </c>
      <c r="AE22" s="59" t="n">
        <v>132</v>
      </c>
      <c r="AF22" s="66" t="n">
        <f aca="false">IF(AE22&gt;0, V22/(AE22*24),"no data")</f>
        <v>0.984217171717172</v>
      </c>
      <c r="AG22" s="67" t="n">
        <f aca="false">IF(R22&gt;0,R22/24,"no data")</f>
        <v>147.375</v>
      </c>
      <c r="AH22" s="66" t="n">
        <f aca="false">IF(U22&gt;0,(U22/R22),"no data")</f>
        <v>0.85722363584959</v>
      </c>
      <c r="AI22" s="68" t="n">
        <f aca="false">(1440-((W22*X22)+(Y22*Z22)+(AA22*AB22))/(W22+Y22+AA22))/1440</f>
        <v>1</v>
      </c>
      <c r="AJ22" s="69" t="n">
        <f aca="false">IF(U22&gt;0,(1440-((X22*W22+AT22*AU22)+(Z22*Y22+AV22*AW22)+(AA22*AB22+AX22*AY22))/(W22+Y22+AA22))/1440,"no data")</f>
        <v>0.896551724137931</v>
      </c>
      <c r="AK22" s="91" t="n">
        <v>7.83</v>
      </c>
      <c r="AL22" s="96" t="n">
        <v>138.79</v>
      </c>
      <c r="AM22" s="58" t="n">
        <f aca="false">AK22*AL22</f>
        <v>1086.7257</v>
      </c>
      <c r="AN22" s="91" t="n">
        <v>24.862031</v>
      </c>
      <c r="AO22" s="166" t="n">
        <v>1004.12975110521</v>
      </c>
      <c r="AP22" s="73" t="n">
        <f aca="false">AN22*AO22</f>
        <v>24964.705</v>
      </c>
      <c r="AQ22" s="94" t="n">
        <f aca="false">IF(U22&gt;0,((((AK22*AL22)+(AN22*AO22))/(U22*1000))*1000000),"no data")</f>
        <v>8592.16052110818</v>
      </c>
      <c r="AR22" s="75" t="n">
        <f aca="false">S22/24</f>
        <v>143.583333333333</v>
      </c>
      <c r="AS22" s="34"/>
      <c r="AT22" s="59" t="n">
        <v>0</v>
      </c>
      <c r="AU22" s="76" t="n">
        <v>0</v>
      </c>
      <c r="AV22" s="76" t="n">
        <v>0</v>
      </c>
      <c r="AW22" s="59" t="n">
        <v>0</v>
      </c>
      <c r="AX22" s="76" t="n">
        <v>15</v>
      </c>
      <c r="AY22" s="59" t="n">
        <v>1440</v>
      </c>
      <c r="AZ22" s="59" t="n">
        <v>0</v>
      </c>
      <c r="BB22" s="77" t="n">
        <v>1008</v>
      </c>
      <c r="BC22" s="77" t="n">
        <v>1022</v>
      </c>
      <c r="BD22" s="77" t="n">
        <v>1088</v>
      </c>
      <c r="BE22" s="77" t="n">
        <f aca="false">BC22-BB22</f>
        <v>14</v>
      </c>
      <c r="BF22" s="77" t="n">
        <f aca="false">AQ22</f>
        <v>8592.16052110818</v>
      </c>
      <c r="BG22" s="78" t="n">
        <f aca="false">BD22/24</f>
        <v>45.3333333333333</v>
      </c>
      <c r="BH22" s="79" t="n">
        <v>0.4</v>
      </c>
      <c r="BI22" s="80" t="n">
        <v>0.181</v>
      </c>
      <c r="BJ22" s="81" t="n">
        <v>24.281</v>
      </c>
      <c r="BK22" s="81" t="n">
        <v>21.566</v>
      </c>
      <c r="BL22" s="81" t="n">
        <v>19.892</v>
      </c>
      <c r="BM22" s="81" t="n">
        <v>50.09</v>
      </c>
      <c r="BN22" s="83" t="n">
        <v>0.9351</v>
      </c>
      <c r="BO22" s="78" t="n">
        <v>87.55</v>
      </c>
      <c r="BP22" s="78" t="n">
        <v>86.93</v>
      </c>
      <c r="BQ22" s="84" t="n">
        <f aca="false">BO22-BP22</f>
        <v>0.61999999999999</v>
      </c>
      <c r="BR22" s="77" t="n">
        <v>11321</v>
      </c>
      <c r="BS22" s="77" t="n">
        <v>11523</v>
      </c>
      <c r="BT22" s="98" t="n">
        <f aca="false">BS22-BR22</f>
        <v>202</v>
      </c>
      <c r="BU22" s="78" t="n">
        <v>4.95</v>
      </c>
      <c r="BV22" s="169" t="n">
        <f aca="false">BH22+BI22</f>
        <v>0.581</v>
      </c>
    </row>
    <row r="23" customFormat="false" ht="14.3" hidden="false" customHeight="false" outlineLevel="0" collapsed="false">
      <c r="A23" s="54"/>
      <c r="B23" s="55" t="n">
        <v>43602</v>
      </c>
      <c r="C23" s="56" t="n">
        <v>80.3</v>
      </c>
      <c r="D23" s="57" t="n">
        <v>0.667</v>
      </c>
      <c r="E23" s="58" t="n">
        <v>69</v>
      </c>
      <c r="F23" s="59" t="n">
        <v>88</v>
      </c>
      <c r="G23" s="59" t="n">
        <v>72</v>
      </c>
      <c r="H23" s="59" t="n">
        <v>14</v>
      </c>
      <c r="I23" s="59" t="n">
        <v>28</v>
      </c>
      <c r="J23" s="59" t="n">
        <v>20</v>
      </c>
      <c r="K23" s="59" t="n">
        <v>46</v>
      </c>
      <c r="L23" s="61" t="n">
        <v>9</v>
      </c>
      <c r="M23" s="61" t="n">
        <v>16</v>
      </c>
      <c r="N23" s="61" t="n">
        <v>2</v>
      </c>
      <c r="O23" s="61" t="n">
        <v>57</v>
      </c>
      <c r="P23" s="61" t="n">
        <v>0</v>
      </c>
      <c r="Q23" s="61" t="n">
        <v>0</v>
      </c>
      <c r="R23" s="143" t="n">
        <v>3595</v>
      </c>
      <c r="S23" s="62" t="n">
        <v>3479</v>
      </c>
      <c r="T23" s="62" t="n">
        <v>2227</v>
      </c>
      <c r="U23" s="138" t="n">
        <v>2240</v>
      </c>
      <c r="V23" s="63" t="n">
        <v>2307</v>
      </c>
      <c r="W23" s="59" t="n">
        <v>42</v>
      </c>
      <c r="X23" s="59" t="n">
        <v>0</v>
      </c>
      <c r="Y23" s="59" t="n">
        <v>43</v>
      </c>
      <c r="Z23" s="59" t="n">
        <v>0</v>
      </c>
      <c r="AA23" s="59" t="n">
        <v>60</v>
      </c>
      <c r="AB23" s="59" t="n">
        <v>0</v>
      </c>
      <c r="AC23" s="59" t="n">
        <f aca="false">(V23-U23)+AZ23</f>
        <v>71</v>
      </c>
      <c r="AD23" s="65" t="n">
        <f aca="false">U23-T23</f>
        <v>13</v>
      </c>
      <c r="AE23" s="59" t="n">
        <v>132</v>
      </c>
      <c r="AF23" s="66" t="n">
        <f aca="false">IF(AE23&gt;0, V23/(AE23*24),"no data")</f>
        <v>0.728219696969697</v>
      </c>
      <c r="AG23" s="67" t="n">
        <f aca="false">IF(R23&gt;0,R23/24,"no data")</f>
        <v>149.791666666667</v>
      </c>
      <c r="AH23" s="66" t="n">
        <f aca="false">IF(U23&gt;0,(U23/R23),"no data")</f>
        <v>0.623087621696801</v>
      </c>
      <c r="AI23" s="68" t="n">
        <f aca="false">(1440-((W23*X23)+(Y23*Z23)+(AA23*AB23))/(W23+Y23+AA23))/1440</f>
        <v>1</v>
      </c>
      <c r="AJ23" s="69" t="n">
        <f aca="false">IF(U23&gt;0,(1440-((X23*W23+AT23*AU23)+(Z23*Y23+AV23*AW23)+(AA23*AB23+AX23*AY23))/(W23+Y23+AA23))/1440,"no data")</f>
        <v>0.83860632183908</v>
      </c>
      <c r="AK23" s="91" t="n">
        <v>6.678</v>
      </c>
      <c r="AL23" s="96" t="n">
        <v>132.66</v>
      </c>
      <c r="AM23" s="58" t="n">
        <f aca="false">AK23*AL23</f>
        <v>885.90348</v>
      </c>
      <c r="AN23" s="91" t="n">
        <v>18.674183</v>
      </c>
      <c r="AO23" s="166" t="n">
        <v>997.442351293227</v>
      </c>
      <c r="AP23" s="73" t="n">
        <f aca="false">AN23*AO23</f>
        <v>18626.421</v>
      </c>
      <c r="AQ23" s="94" t="n">
        <f aca="false">IF(U23&gt;0,((((AK23*AL23)+(AN23*AO23))/(U23*1000))*1000000),"no data")</f>
        <v>8710.85914285714</v>
      </c>
      <c r="AR23" s="75" t="n">
        <f aca="false">S23/24</f>
        <v>144.958333333333</v>
      </c>
      <c r="AS23" s="34"/>
      <c r="AT23" s="59" t="n">
        <v>16</v>
      </c>
      <c r="AU23" s="76" t="n">
        <v>16</v>
      </c>
      <c r="AV23" s="76" t="n">
        <v>19</v>
      </c>
      <c r="AW23" s="59" t="n">
        <v>17</v>
      </c>
      <c r="AX23" s="76" t="n">
        <v>23</v>
      </c>
      <c r="AY23" s="59" t="n">
        <v>1440</v>
      </c>
      <c r="AZ23" s="59" t="n">
        <v>4</v>
      </c>
      <c r="BB23" s="77" t="n">
        <v>618</v>
      </c>
      <c r="BC23" s="77" t="n">
        <v>891</v>
      </c>
      <c r="BD23" s="77" t="n">
        <v>798</v>
      </c>
      <c r="BE23" s="77" t="n">
        <f aca="false">BC23-BB23</f>
        <v>273</v>
      </c>
      <c r="BF23" s="77" t="n">
        <f aca="false">AQ23</f>
        <v>8710.85914285714</v>
      </c>
      <c r="BG23" s="78" t="n">
        <f aca="false">BD23/24</f>
        <v>33.25</v>
      </c>
      <c r="BH23" s="79" t="n">
        <v>0.236</v>
      </c>
      <c r="BI23" s="80" t="n">
        <v>0.118</v>
      </c>
      <c r="BJ23" s="82" t="n">
        <v>14.94</v>
      </c>
      <c r="BK23" s="82" t="n">
        <v>18.93</v>
      </c>
      <c r="BL23" s="82" t="n">
        <v>17.46</v>
      </c>
      <c r="BM23" s="81" t="n">
        <v>50.12</v>
      </c>
      <c r="BN23" s="83" t="n">
        <v>0.9371</v>
      </c>
      <c r="BO23" s="78" t="n">
        <v>87.75</v>
      </c>
      <c r="BP23" s="78" t="n">
        <v>86.92</v>
      </c>
      <c r="BQ23" s="84" t="n">
        <f aca="false">BO23-BP23</f>
        <v>0.829999999999998</v>
      </c>
      <c r="BR23" s="77" t="n">
        <v>11341</v>
      </c>
      <c r="BS23" s="77" t="n">
        <v>11547</v>
      </c>
      <c r="BT23" s="98" t="n">
        <f aca="false">BS23-BR23</f>
        <v>206</v>
      </c>
      <c r="BU23" s="78" t="n">
        <v>0</v>
      </c>
      <c r="BV23" s="169" t="n">
        <f aca="false">BH23+BI23</f>
        <v>0.354</v>
      </c>
    </row>
    <row r="24" customFormat="false" ht="14.3" hidden="false" customHeight="false" outlineLevel="0" collapsed="false">
      <c r="A24" s="54"/>
      <c r="B24" s="55" t="n">
        <v>43603</v>
      </c>
      <c r="C24" s="56" t="n">
        <v>83.4</v>
      </c>
      <c r="D24" s="57" t="n">
        <v>0.609</v>
      </c>
      <c r="E24" s="58" t="n">
        <v>75.5</v>
      </c>
      <c r="F24" s="60" t="n">
        <v>93</v>
      </c>
      <c r="G24" s="60" t="n">
        <v>73</v>
      </c>
      <c r="H24" s="60" t="n">
        <v>0</v>
      </c>
      <c r="I24" s="60" t="n">
        <v>0</v>
      </c>
      <c r="J24" s="60" t="n">
        <v>0</v>
      </c>
      <c r="K24" s="60" t="n">
        <v>0</v>
      </c>
      <c r="L24" s="60" t="n">
        <v>24</v>
      </c>
      <c r="M24" s="60" t="n">
        <v>0</v>
      </c>
      <c r="N24" s="60" t="n">
        <v>24</v>
      </c>
      <c r="O24" s="60" t="n">
        <v>0</v>
      </c>
      <c r="P24" s="60" t="n">
        <v>0</v>
      </c>
      <c r="Q24" s="60" t="n">
        <v>0</v>
      </c>
      <c r="R24" s="143" t="n">
        <v>3562</v>
      </c>
      <c r="S24" s="62" t="n">
        <v>3520</v>
      </c>
      <c r="T24" s="65" t="n">
        <v>0</v>
      </c>
      <c r="U24" s="144" t="n">
        <v>0</v>
      </c>
      <c r="V24" s="144" t="n">
        <v>0</v>
      </c>
      <c r="W24" s="60" t="n">
        <v>42</v>
      </c>
      <c r="X24" s="60" t="n">
        <v>0</v>
      </c>
      <c r="Y24" s="60" t="n">
        <v>43</v>
      </c>
      <c r="Z24" s="60" t="n">
        <v>0</v>
      </c>
      <c r="AA24" s="60" t="n">
        <v>60</v>
      </c>
      <c r="AB24" s="60" t="n">
        <v>0</v>
      </c>
      <c r="AC24" s="59" t="n">
        <f aca="false">(V24-U24)+AZ24</f>
        <v>14</v>
      </c>
      <c r="AD24" s="65" t="n">
        <f aca="false">U24-T24</f>
        <v>0</v>
      </c>
      <c r="AE24" s="60" t="n">
        <v>0</v>
      </c>
      <c r="AF24" s="66" t="str">
        <f aca="false">IF(AE24&gt;0, V24/(AE24*24),"no data")</f>
        <v>no data</v>
      </c>
      <c r="AG24" s="67" t="n">
        <f aca="false">IF(R24&gt;0,R24/24,"no data")</f>
        <v>148.416666666667</v>
      </c>
      <c r="AH24" s="66" t="str">
        <f aca="false">IF(U24&gt;0,(U24/R24),"no data")</f>
        <v>no data</v>
      </c>
      <c r="AI24" s="68" t="n">
        <f aca="false">(1440-((W24*X24)+(Y24*Z24)+(AA24*AB24))/(W24+Y24+AA24))/1440</f>
        <v>1</v>
      </c>
      <c r="AJ24" s="69" t="str">
        <f aca="false">IF(U24&gt;0,(1440-((X24*W24+AT24*AU24)+(Z24*Y24+AV24*AW24)+(AA24*AB24+AX24*AY24))/(W24+Y24+AA24))/1440,"no data")</f>
        <v>no data</v>
      </c>
      <c r="AK24" s="91" t="n">
        <v>0</v>
      </c>
      <c r="AL24" s="96" t="n">
        <v>0</v>
      </c>
      <c r="AM24" s="58" t="n">
        <f aca="false">AK24*AL24</f>
        <v>0</v>
      </c>
      <c r="AN24" s="91" t="n">
        <v>0</v>
      </c>
      <c r="AO24" s="166" t="n">
        <v>0</v>
      </c>
      <c r="AP24" s="73" t="n">
        <f aca="false">AN24*AO24</f>
        <v>0</v>
      </c>
      <c r="AQ24" s="94" t="str">
        <f aca="false">IF(U24&gt;0,((((AK24*AL24)+(AN24*AO24))/(U24*1000))*1000000),"no data")</f>
        <v>no data</v>
      </c>
      <c r="AR24" s="75" t="n">
        <f aca="false">S24/24</f>
        <v>146.666666666667</v>
      </c>
      <c r="AS24" s="34"/>
      <c r="AT24" s="60" t="n">
        <v>0</v>
      </c>
      <c r="AU24" s="60" t="n">
        <v>0</v>
      </c>
      <c r="AV24" s="60" t="n">
        <v>0</v>
      </c>
      <c r="AW24" s="60" t="n">
        <v>0</v>
      </c>
      <c r="AX24" s="60" t="n">
        <v>0</v>
      </c>
      <c r="AY24" s="60" t="n">
        <v>0</v>
      </c>
      <c r="AZ24" s="60" t="n">
        <v>14</v>
      </c>
      <c r="BB24" s="77" t="n">
        <v>0</v>
      </c>
      <c r="BC24" s="77" t="n">
        <v>0</v>
      </c>
      <c r="BD24" s="77" t="n">
        <v>0</v>
      </c>
      <c r="BE24" s="77" t="n">
        <f aca="false">BC24-BB24</f>
        <v>0</v>
      </c>
      <c r="BF24" s="77" t="str">
        <f aca="false">AQ24</f>
        <v>no data</v>
      </c>
      <c r="BG24" s="78" t="n">
        <f aca="false">BD24/24</f>
        <v>0</v>
      </c>
      <c r="BH24" s="145" t="n">
        <v>0</v>
      </c>
      <c r="BI24" s="145" t="n">
        <v>0</v>
      </c>
      <c r="BJ24" s="146" t="n">
        <v>0</v>
      </c>
      <c r="BK24" s="146" t="n">
        <v>0</v>
      </c>
      <c r="BL24" s="146" t="n">
        <v>0</v>
      </c>
      <c r="BM24" s="147" t="n">
        <v>50.1</v>
      </c>
      <c r="BN24" s="148" t="n">
        <v>0</v>
      </c>
      <c r="BO24" s="78" t="n">
        <v>0</v>
      </c>
      <c r="BP24" s="78" t="n">
        <v>0</v>
      </c>
      <c r="BQ24" s="84"/>
      <c r="BR24" s="97" t="n">
        <v>0</v>
      </c>
      <c r="BS24" s="97" t="n">
        <v>0</v>
      </c>
      <c r="BT24" s="98" t="n">
        <f aca="false">BS24-BR24</f>
        <v>0</v>
      </c>
      <c r="BU24" s="147" t="n">
        <v>0</v>
      </c>
      <c r="BV24" s="169" t="n">
        <f aca="false">BH24+BI24</f>
        <v>0</v>
      </c>
    </row>
    <row r="25" customFormat="false" ht="14.3" hidden="false" customHeight="false" outlineLevel="0" collapsed="false">
      <c r="A25" s="54"/>
      <c r="B25" s="55" t="n">
        <v>43604</v>
      </c>
      <c r="C25" s="56" t="n">
        <v>89.5</v>
      </c>
      <c r="D25" s="57" t="n">
        <v>0.515</v>
      </c>
      <c r="E25" s="58" t="n">
        <v>70.3</v>
      </c>
      <c r="F25" s="149" t="n">
        <v>102</v>
      </c>
      <c r="G25" s="149" t="n">
        <v>77</v>
      </c>
      <c r="H25" s="60" t="n">
        <v>0</v>
      </c>
      <c r="I25" s="60" t="n">
        <v>0</v>
      </c>
      <c r="J25" s="60" t="n">
        <v>2</v>
      </c>
      <c r="K25" s="60" t="n">
        <v>42</v>
      </c>
      <c r="L25" s="60" t="n">
        <v>24</v>
      </c>
      <c r="M25" s="60" t="n">
        <v>0</v>
      </c>
      <c r="N25" s="60" t="n">
        <v>19</v>
      </c>
      <c r="O25" s="60" t="n">
        <v>8</v>
      </c>
      <c r="P25" s="60" t="n">
        <v>0</v>
      </c>
      <c r="Q25" s="60" t="n">
        <v>0</v>
      </c>
      <c r="R25" s="143" t="n">
        <v>3499</v>
      </c>
      <c r="S25" s="62" t="n">
        <v>3477</v>
      </c>
      <c r="T25" s="65" t="n">
        <v>211</v>
      </c>
      <c r="U25" s="144" t="n">
        <v>209</v>
      </c>
      <c r="V25" s="144" t="n">
        <v>223</v>
      </c>
      <c r="W25" s="60" t="n">
        <v>42</v>
      </c>
      <c r="X25" s="60" t="n">
        <v>0</v>
      </c>
      <c r="Y25" s="60" t="n">
        <v>43</v>
      </c>
      <c r="Z25" s="60" t="n">
        <v>0</v>
      </c>
      <c r="AA25" s="60" t="n">
        <v>60</v>
      </c>
      <c r="AB25" s="60" t="n">
        <v>0</v>
      </c>
      <c r="AC25" s="59" t="n">
        <f aca="false">(V25-U25)+AZ25</f>
        <v>27</v>
      </c>
      <c r="AD25" s="65" t="n">
        <f aca="false">U25-T25</f>
        <v>-2</v>
      </c>
      <c r="AE25" s="60" t="n">
        <v>62</v>
      </c>
      <c r="AF25" s="66" t="n">
        <f aca="false">IF(AE25&gt;0, V25/(AE25*24),"no data")</f>
        <v>0.149865591397849</v>
      </c>
      <c r="AG25" s="67" t="n">
        <f aca="false">IF(R25&gt;0,R25/24,"no data")</f>
        <v>145.791666666667</v>
      </c>
      <c r="AH25" s="66" t="n">
        <f aca="false">IF(U25&gt;0,(U25/R25),"no data")</f>
        <v>0.0597313518148042</v>
      </c>
      <c r="AI25" s="68" t="n">
        <f aca="false">(1440-((W25*X25)+(Y25*Z25)+(AA25*AB25))/(W25+Y25+AA25))/1440</f>
        <v>1</v>
      </c>
      <c r="AJ25" s="69" t="n">
        <f aca="false">IF(U25&gt;0,(1440-((X25*W25+AT25*AU25)+(Z25*Y25+AV25*AW25)+(AA25*AB25+AX25*AY25))/(W25+Y25+AA25))/1440,"no data")</f>
        <v>0.953218390804598</v>
      </c>
      <c r="AK25" s="91" t="n">
        <v>1.615</v>
      </c>
      <c r="AL25" s="96" t="n">
        <v>151.58</v>
      </c>
      <c r="AM25" s="58" t="n">
        <f aca="false">AK25*AL25</f>
        <v>244.8017</v>
      </c>
      <c r="AN25" s="91" t="n">
        <v>2.141859</v>
      </c>
      <c r="AO25" s="166" t="n">
        <v>995.948379421801</v>
      </c>
      <c r="AP25" s="73" t="n">
        <f aca="false">AN25*AO25</f>
        <v>2133.181</v>
      </c>
      <c r="AQ25" s="94" t="n">
        <f aca="false">IF(U25&gt;0,((((AK25*AL25)+(AN25*AO25))/(U25*1000))*1000000),"no data")</f>
        <v>11377.9076555024</v>
      </c>
      <c r="AR25" s="75" t="n">
        <f aca="false">S25/24</f>
        <v>144.875</v>
      </c>
      <c r="AS25" s="34"/>
      <c r="AT25" s="60" t="n">
        <v>0</v>
      </c>
      <c r="AU25" s="60" t="n">
        <v>0</v>
      </c>
      <c r="AV25" s="60" t="n">
        <v>19</v>
      </c>
      <c r="AW25" s="60" t="n">
        <v>130</v>
      </c>
      <c r="AX25" s="60" t="n">
        <v>41</v>
      </c>
      <c r="AY25" s="60" t="n">
        <v>178</v>
      </c>
      <c r="AZ25" s="60" t="n">
        <v>13</v>
      </c>
      <c r="BB25" s="77" t="n">
        <v>0</v>
      </c>
      <c r="BC25" s="77" t="n">
        <v>166</v>
      </c>
      <c r="BD25" s="77" t="n">
        <v>57</v>
      </c>
      <c r="BE25" s="77" t="n">
        <f aca="false">BC25-BB25</f>
        <v>166</v>
      </c>
      <c r="BF25" s="77" t="n">
        <f aca="false">AQ25</f>
        <v>11377.9076555024</v>
      </c>
      <c r="BG25" s="139" t="n">
        <f aca="false">BD25/24</f>
        <v>2.375</v>
      </c>
      <c r="BH25" s="145" t="n">
        <v>0</v>
      </c>
      <c r="BI25" s="80" t="n">
        <v>0</v>
      </c>
      <c r="BJ25" s="146" t="n">
        <v>0</v>
      </c>
      <c r="BK25" s="146" t="n">
        <v>3.98</v>
      </c>
      <c r="BL25" s="146" t="n">
        <v>3.36</v>
      </c>
      <c r="BM25" s="147" t="n">
        <v>50.11</v>
      </c>
      <c r="BN25" s="148" t="n">
        <v>0.9306</v>
      </c>
      <c r="BO25" s="78" t="n">
        <v>0</v>
      </c>
      <c r="BP25" s="78" t="n">
        <v>87.21</v>
      </c>
      <c r="BQ25" s="84"/>
      <c r="BR25" s="97" t="n">
        <v>0</v>
      </c>
      <c r="BS25" s="97" t="n">
        <v>11699</v>
      </c>
      <c r="BT25" s="98" t="n">
        <f aca="false">BS25-BR25</f>
        <v>11699</v>
      </c>
      <c r="BU25" s="147" t="n">
        <v>0</v>
      </c>
      <c r="BV25" s="169" t="n">
        <f aca="false">BH25+BI25</f>
        <v>0</v>
      </c>
    </row>
    <row r="26" customFormat="false" ht="14.3" hidden="false" customHeight="false" outlineLevel="0" collapsed="false">
      <c r="A26" s="54"/>
      <c r="B26" s="55" t="n">
        <v>43605</v>
      </c>
      <c r="C26" s="56" t="n">
        <v>88.7</v>
      </c>
      <c r="D26" s="57" t="n">
        <v>0.454</v>
      </c>
      <c r="E26" s="58" t="n">
        <v>72.3</v>
      </c>
      <c r="F26" s="60" t="n">
        <v>101</v>
      </c>
      <c r="G26" s="60" t="n">
        <v>77</v>
      </c>
      <c r="H26" s="59" t="n">
        <v>0</v>
      </c>
      <c r="I26" s="59" t="n">
        <v>0</v>
      </c>
      <c r="J26" s="59" t="n">
        <v>0</v>
      </c>
      <c r="K26" s="59" t="n">
        <v>0</v>
      </c>
      <c r="L26" s="61" t="n">
        <v>24</v>
      </c>
      <c r="M26" s="61" t="n">
        <v>0</v>
      </c>
      <c r="N26" s="61" t="n">
        <v>24</v>
      </c>
      <c r="O26" s="61" t="n">
        <v>0</v>
      </c>
      <c r="P26" s="61" t="n">
        <v>0</v>
      </c>
      <c r="Q26" s="61" t="n">
        <v>0</v>
      </c>
      <c r="R26" s="143" t="n">
        <v>3508</v>
      </c>
      <c r="S26" s="62" t="n">
        <v>3494</v>
      </c>
      <c r="T26" s="150" t="n">
        <v>0</v>
      </c>
      <c r="U26" s="63" t="n">
        <v>0</v>
      </c>
      <c r="V26" s="63" t="n">
        <v>0</v>
      </c>
      <c r="W26" s="59" t="n">
        <v>42</v>
      </c>
      <c r="X26" s="60" t="n">
        <v>0</v>
      </c>
      <c r="Y26" s="60" t="n">
        <v>43</v>
      </c>
      <c r="Z26" s="60" t="n">
        <v>0</v>
      </c>
      <c r="AA26" s="60" t="n">
        <v>60</v>
      </c>
      <c r="AB26" s="60" t="n">
        <v>0</v>
      </c>
      <c r="AC26" s="59" t="n">
        <f aca="false">(V26-U26)+AZ26</f>
        <v>17</v>
      </c>
      <c r="AD26" s="65" t="n">
        <f aca="false">U26-T26</f>
        <v>0</v>
      </c>
      <c r="AE26" s="60" t="n">
        <v>0</v>
      </c>
      <c r="AF26" s="66" t="str">
        <f aca="false">IF(AE26&gt;0, V26/(AE26*24),"no data")</f>
        <v>no data</v>
      </c>
      <c r="AG26" s="67" t="n">
        <f aca="false">IF(R26&gt;0,R26/24,"no data")</f>
        <v>146.166666666667</v>
      </c>
      <c r="AH26" s="66" t="str">
        <f aca="false">IF(U26&gt;0,(U26/R26),"no data")</f>
        <v>no data</v>
      </c>
      <c r="AI26" s="68" t="n">
        <f aca="false">(1440-((W26*X26)+(Y26*Z26)+(AA26*AB26))/(W26+Y26+AA26))/1440</f>
        <v>1</v>
      </c>
      <c r="AJ26" s="69" t="str">
        <f aca="false">IF(U26&gt;0,(1440-((X26*W26+AT26*AU26)+(Z26*Y26+AV26*AW26)+(AA26*AB26+AX26*AY26))/(W26+Y26+AA26))/1440,"no data")</f>
        <v>no data</v>
      </c>
      <c r="AK26" s="91" t="n">
        <v>0</v>
      </c>
      <c r="AL26" s="96" t="n">
        <v>0</v>
      </c>
      <c r="AM26" s="58" t="n">
        <f aca="false">AK26*AL26</f>
        <v>0</v>
      </c>
      <c r="AN26" s="91" t="n">
        <v>0</v>
      </c>
      <c r="AO26" s="166" t="n">
        <v>0</v>
      </c>
      <c r="AP26" s="73" t="n">
        <f aca="false">AN26*AO26</f>
        <v>0</v>
      </c>
      <c r="AQ26" s="94" t="str">
        <f aca="false">IF(U26&gt;0,((((AK26*AL26)+(AN26*AO26))/(U26*1000))*1000000),"no data")</f>
        <v>no data</v>
      </c>
      <c r="AR26" s="75" t="n">
        <f aca="false">S26/24</f>
        <v>145.583333333333</v>
      </c>
      <c r="AS26" s="34"/>
      <c r="AT26" s="59" t="n">
        <v>0</v>
      </c>
      <c r="AU26" s="76" t="n">
        <v>0</v>
      </c>
      <c r="AV26" s="76" t="n">
        <v>0</v>
      </c>
      <c r="AW26" s="59" t="n">
        <v>0</v>
      </c>
      <c r="AX26" s="76" t="n">
        <v>0</v>
      </c>
      <c r="AY26" s="59" t="n">
        <v>0</v>
      </c>
      <c r="AZ26" s="59" t="n">
        <v>17</v>
      </c>
      <c r="BB26" s="77" t="n">
        <v>0</v>
      </c>
      <c r="BC26" s="77" t="n">
        <v>0</v>
      </c>
      <c r="BD26" s="77" t="n">
        <v>0</v>
      </c>
      <c r="BE26" s="77" t="n">
        <f aca="false">BC26-BB26</f>
        <v>0</v>
      </c>
      <c r="BF26" s="77" t="str">
        <f aca="false">AQ26</f>
        <v>no data</v>
      </c>
      <c r="BG26" s="139" t="n">
        <f aca="false">BD26/24</f>
        <v>0</v>
      </c>
      <c r="BH26" s="79" t="n">
        <v>0</v>
      </c>
      <c r="BI26" s="80" t="n">
        <v>0</v>
      </c>
      <c r="BJ26" s="82" t="n">
        <v>0</v>
      </c>
      <c r="BK26" s="82" t="n">
        <v>0</v>
      </c>
      <c r="BL26" s="82" t="n">
        <v>0</v>
      </c>
      <c r="BM26" s="81" t="n">
        <v>50.09</v>
      </c>
      <c r="BN26" s="83" t="n">
        <v>0</v>
      </c>
      <c r="BO26" s="78" t="n">
        <v>0</v>
      </c>
      <c r="BP26" s="78" t="n">
        <v>0</v>
      </c>
      <c r="BQ26" s="84"/>
      <c r="BR26" s="78" t="n">
        <v>0</v>
      </c>
      <c r="BS26" s="97" t="n">
        <v>0</v>
      </c>
      <c r="BT26" s="98" t="n">
        <f aca="false">BS26-BR26</f>
        <v>0</v>
      </c>
      <c r="BU26" s="78" t="n">
        <v>0</v>
      </c>
      <c r="BV26" s="169" t="n">
        <f aca="false">BH26+BI26</f>
        <v>0</v>
      </c>
    </row>
    <row r="27" customFormat="false" ht="14.3" hidden="false" customHeight="false" outlineLevel="0" collapsed="false">
      <c r="A27" s="101" t="s">
        <v>105</v>
      </c>
      <c r="B27" s="102" t="n">
        <v>43606</v>
      </c>
      <c r="C27" s="103" t="n">
        <v>93.6</v>
      </c>
      <c r="D27" s="132" t="n">
        <v>0.424</v>
      </c>
      <c r="E27" s="105" t="n">
        <v>63.9</v>
      </c>
      <c r="F27" s="107" t="n">
        <v>105</v>
      </c>
      <c r="G27" s="107" t="n">
        <v>80</v>
      </c>
      <c r="H27" s="107" t="n">
        <v>11</v>
      </c>
      <c r="I27" s="107" t="n">
        <v>38</v>
      </c>
      <c r="J27" s="107" t="n">
        <v>12</v>
      </c>
      <c r="K27" s="107" t="n">
        <v>23</v>
      </c>
      <c r="L27" s="151" t="n">
        <v>11</v>
      </c>
      <c r="M27" s="151" t="n">
        <v>23</v>
      </c>
      <c r="N27" s="151" t="n">
        <v>9</v>
      </c>
      <c r="O27" s="151" t="n">
        <v>10</v>
      </c>
      <c r="P27" s="151" t="n">
        <v>5</v>
      </c>
      <c r="Q27" s="151" t="n">
        <v>8</v>
      </c>
      <c r="R27" s="152" t="n">
        <v>3464</v>
      </c>
      <c r="S27" s="110" t="n">
        <v>3452</v>
      </c>
      <c r="T27" s="110" t="n">
        <v>1674</v>
      </c>
      <c r="U27" s="111" t="n">
        <v>1649</v>
      </c>
      <c r="V27" s="111" t="n">
        <v>1706</v>
      </c>
      <c r="W27" s="107" t="n">
        <v>42</v>
      </c>
      <c r="X27" s="107" t="n">
        <v>0</v>
      </c>
      <c r="Y27" s="107" t="n">
        <v>43</v>
      </c>
      <c r="Z27" s="107" t="n">
        <v>0</v>
      </c>
      <c r="AA27" s="107" t="n">
        <v>60</v>
      </c>
      <c r="AB27" s="107" t="n">
        <v>0</v>
      </c>
      <c r="AC27" s="112" t="n">
        <f aca="false">(V27-U27)+AZ27</f>
        <v>61</v>
      </c>
      <c r="AD27" s="113" t="n">
        <f aca="false">U27-T27</f>
        <v>-25</v>
      </c>
      <c r="AE27" s="107" t="n">
        <v>145</v>
      </c>
      <c r="AF27" s="114" t="n">
        <f aca="false">IF(AE27&gt;0, V27/(AE27*24),"no data")</f>
        <v>0.490229885057471</v>
      </c>
      <c r="AG27" s="115" t="n">
        <f aca="false">IF(R27&gt;0,R27/24,"no data")</f>
        <v>144.333333333333</v>
      </c>
      <c r="AH27" s="114" t="n">
        <f aca="false">IF(U27&gt;0,(U27/R27),"no data")</f>
        <v>0.476039260969977</v>
      </c>
      <c r="AI27" s="116" t="n">
        <f aca="false">(1440-((W27*X27)+(Y27*Z27)+(AA27*AB27))/(W27+Y27+AA27))/1440</f>
        <v>1</v>
      </c>
      <c r="AJ27" s="117" t="n">
        <f aca="false">IF(U27&gt;0,(1440-((X27*W27+AT27*AU27)+(Z27*Y27+AV27*AW27)+(AA27*AB27+AX27*AY27))/(W27+Y27+AA27))/1440,"no data")</f>
        <v>0.946168582375479</v>
      </c>
      <c r="AK27" s="91" t="n">
        <v>4.364</v>
      </c>
      <c r="AL27" s="96" t="n">
        <v>143.7</v>
      </c>
      <c r="AM27" s="105" t="n">
        <f aca="false">AK27*AL27</f>
        <v>627.1068</v>
      </c>
      <c r="AN27" s="91" t="n">
        <v>14.47114</v>
      </c>
      <c r="AO27" s="166" t="n">
        <v>994.846155866089</v>
      </c>
      <c r="AP27" s="121" t="n">
        <f aca="false">AN27*AO27</f>
        <v>14396.558</v>
      </c>
      <c r="AQ27" s="122" t="n">
        <f aca="false">IF(U27&gt;0,((((AK27*AL27)+(AN27*AO27))/(U27*1000))*1000000),"no data")</f>
        <v>9110.77307459066</v>
      </c>
      <c r="AR27" s="123" t="n">
        <f aca="false">S27/24</f>
        <v>143.833333333333</v>
      </c>
      <c r="AS27" s="34"/>
      <c r="AT27" s="106" t="n">
        <v>23</v>
      </c>
      <c r="AU27" s="125" t="n">
        <v>59</v>
      </c>
      <c r="AV27" s="125" t="n">
        <v>16</v>
      </c>
      <c r="AW27" s="106" t="n">
        <v>147</v>
      </c>
      <c r="AX27" s="125" t="n">
        <v>17</v>
      </c>
      <c r="AY27" s="106" t="n">
        <v>443</v>
      </c>
      <c r="AZ27" s="106" t="n">
        <v>4</v>
      </c>
      <c r="BB27" s="172" t="n">
        <v>495</v>
      </c>
      <c r="BC27" s="172" t="n">
        <v>584</v>
      </c>
      <c r="BD27" s="172" t="n">
        <v>627</v>
      </c>
      <c r="BE27" s="172" t="n">
        <f aca="false">BC27-BB27</f>
        <v>89</v>
      </c>
      <c r="BF27" s="172" t="n">
        <f aca="false">AQ28</f>
        <v>8737.95298333333</v>
      </c>
      <c r="BG27" s="173" t="n">
        <f aca="false">BD27/24</f>
        <v>26.125</v>
      </c>
      <c r="BH27" s="174" t="n">
        <v>0.531</v>
      </c>
      <c r="BI27" s="175" t="n">
        <v>0.474</v>
      </c>
      <c r="BJ27" s="176" t="n">
        <v>23.36</v>
      </c>
      <c r="BK27" s="176" t="n">
        <v>21.37</v>
      </c>
      <c r="BL27" s="176" t="n">
        <v>18.59</v>
      </c>
      <c r="BM27" s="177" t="n">
        <v>50.13</v>
      </c>
      <c r="BN27" s="178" t="n">
        <v>0.935</v>
      </c>
      <c r="BO27" s="176" t="n">
        <v>87.7</v>
      </c>
      <c r="BP27" s="176" t="n">
        <v>87.3</v>
      </c>
      <c r="BQ27" s="179"/>
      <c r="BR27" s="176" t="n">
        <v>11406</v>
      </c>
      <c r="BS27" s="176" t="n">
        <v>11607</v>
      </c>
      <c r="BT27" s="98" t="n">
        <f aca="false">BS27-BR27</f>
        <v>201</v>
      </c>
      <c r="BU27" s="173" t="n">
        <v>7.6</v>
      </c>
      <c r="BV27" s="169" t="n">
        <f aca="false">BH27+BI27</f>
        <v>1.005</v>
      </c>
    </row>
    <row r="28" customFormat="false" ht="14.3" hidden="false" customHeight="false" outlineLevel="0" collapsed="false">
      <c r="A28" s="101"/>
      <c r="B28" s="102" t="n">
        <v>43607</v>
      </c>
      <c r="C28" s="103" t="n">
        <v>93.3</v>
      </c>
      <c r="D28" s="132" t="n">
        <v>0.448</v>
      </c>
      <c r="E28" s="105" t="n">
        <v>74.9</v>
      </c>
      <c r="F28" s="107" t="n">
        <v>104</v>
      </c>
      <c r="G28" s="107" t="n">
        <v>83</v>
      </c>
      <c r="H28" s="107" t="n">
        <v>15</v>
      </c>
      <c r="I28" s="107" t="n">
        <v>36</v>
      </c>
      <c r="J28" s="107" t="n">
        <v>24</v>
      </c>
      <c r="K28" s="107" t="n">
        <v>0</v>
      </c>
      <c r="L28" s="151" t="n">
        <v>8</v>
      </c>
      <c r="M28" s="151" t="n">
        <v>0</v>
      </c>
      <c r="N28" s="151" t="n">
        <v>0</v>
      </c>
      <c r="O28" s="151" t="n">
        <v>0</v>
      </c>
      <c r="P28" s="151" t="n">
        <v>0</v>
      </c>
      <c r="Q28" s="151" t="n">
        <v>0</v>
      </c>
      <c r="R28" s="152" t="n">
        <v>3462</v>
      </c>
      <c r="S28" s="110" t="n">
        <v>3137</v>
      </c>
      <c r="T28" s="110" t="n">
        <v>2438</v>
      </c>
      <c r="U28" s="111" t="n">
        <v>2400</v>
      </c>
      <c r="V28" s="111" t="n">
        <v>2482</v>
      </c>
      <c r="W28" s="107" t="n">
        <v>42</v>
      </c>
      <c r="X28" s="107" t="n">
        <v>0</v>
      </c>
      <c r="Y28" s="107" t="n">
        <v>43</v>
      </c>
      <c r="Z28" s="107" t="n">
        <v>0</v>
      </c>
      <c r="AA28" s="107" t="n">
        <v>60</v>
      </c>
      <c r="AB28" s="107" t="n">
        <v>0</v>
      </c>
      <c r="AC28" s="112" t="n">
        <f aca="false">(V28-U28)+AZ28</f>
        <v>82</v>
      </c>
      <c r="AD28" s="113" t="n">
        <f aca="false">U28-T28</f>
        <v>-38</v>
      </c>
      <c r="AE28" s="107" t="n">
        <v>128</v>
      </c>
      <c r="AF28" s="114" t="n">
        <f aca="false">IF(AE28&gt;0, V28/(AE28*24),"no data")</f>
        <v>0.807942708333333</v>
      </c>
      <c r="AG28" s="115" t="n">
        <f aca="false">IF(R28&gt;0,R28/24,"no data")</f>
        <v>144.25</v>
      </c>
      <c r="AH28" s="114" t="n">
        <f aca="false">IF(U28&gt;0,(U28/R28),"no data")</f>
        <v>0.693240901213172</v>
      </c>
      <c r="AI28" s="116" t="n">
        <f aca="false">(1440-((W28*X28)+(Y28*Z28)+(AA28*AB28))/(W28+Y28+AA28))/1440</f>
        <v>1</v>
      </c>
      <c r="AJ28" s="117" t="n">
        <f aca="false">IF(U28&gt;0,(1440-((X28*W28+AT28*AU28)+(Z28*Y28+AV28*AW28)+(AA28*AB28+AX28*AY28))/(W28+Y28+AA28))/1440,"no data")</f>
        <v>0.825057471264368</v>
      </c>
      <c r="AK28" s="91" t="n">
        <v>7.711</v>
      </c>
      <c r="AL28" s="96" t="n">
        <v>136.56</v>
      </c>
      <c r="AM28" s="105" t="n">
        <f aca="false">AK28*AL28</f>
        <v>1053.01416</v>
      </c>
      <c r="AN28" s="91" t="n">
        <v>20.0076</v>
      </c>
      <c r="AO28" s="166" t="n">
        <v>995.525350366861</v>
      </c>
      <c r="AP28" s="121" t="n">
        <f aca="false">AN28*AO28</f>
        <v>19918.073</v>
      </c>
      <c r="AQ28" s="122" t="n">
        <f aca="false">IF(U28&gt;0,((((AK28*AL28)+(AN28*AO28))/(U28*1000))*1000000),"no data")</f>
        <v>8737.95298333333</v>
      </c>
      <c r="AR28" s="123" t="n">
        <f aca="false">S28/24</f>
        <v>130.708333333333</v>
      </c>
      <c r="AS28" s="34"/>
      <c r="AT28" s="106" t="n">
        <v>22</v>
      </c>
      <c r="AU28" s="125" t="n">
        <v>24</v>
      </c>
      <c r="AV28" s="106" t="n">
        <v>0</v>
      </c>
      <c r="AW28" s="106" t="n">
        <v>0</v>
      </c>
      <c r="AX28" s="125" t="n">
        <v>25</v>
      </c>
      <c r="AY28" s="106" t="n">
        <v>1440</v>
      </c>
      <c r="AZ28" s="106" t="n">
        <v>0</v>
      </c>
      <c r="BB28" s="126" t="n">
        <v>650</v>
      </c>
      <c r="BC28" s="126" t="n">
        <v>1010</v>
      </c>
      <c r="BD28" s="126" t="n">
        <v>822</v>
      </c>
      <c r="BE28" s="126" t="n">
        <f aca="false">BC28-BB28</f>
        <v>360</v>
      </c>
      <c r="BF28" s="126" t="n">
        <f aca="false">AQ29</f>
        <v>8605.33887733888</v>
      </c>
      <c r="BG28" s="128" t="n">
        <f aca="false">BD28/24</f>
        <v>34.25</v>
      </c>
      <c r="BH28" s="126" t="n">
        <v>0</v>
      </c>
      <c r="BI28" s="126" t="n">
        <v>0</v>
      </c>
      <c r="BJ28" s="126" t="n">
        <v>15.86</v>
      </c>
      <c r="BK28" s="126" t="n">
        <v>21.47</v>
      </c>
      <c r="BL28" s="126" t="n">
        <v>18.61</v>
      </c>
      <c r="BM28" s="126" t="n">
        <v>50.1</v>
      </c>
      <c r="BN28" s="126" t="n">
        <v>0.9365</v>
      </c>
      <c r="BO28" s="126" t="n">
        <v>87.58</v>
      </c>
      <c r="BP28" s="126" t="n">
        <v>87.16</v>
      </c>
      <c r="BQ28" s="180"/>
      <c r="BR28" s="126" t="n">
        <v>11371</v>
      </c>
      <c r="BS28" s="126" t="n">
        <v>11538</v>
      </c>
      <c r="BT28" s="180" t="n">
        <f aca="false">BS28-BR28</f>
        <v>167</v>
      </c>
      <c r="BU28" s="126" t="n">
        <v>3.75</v>
      </c>
      <c r="BV28" s="169" t="n">
        <f aca="false">BH28+BI28</f>
        <v>0</v>
      </c>
    </row>
    <row r="29" customFormat="false" ht="14.3" hidden="false" customHeight="false" outlineLevel="0" collapsed="false">
      <c r="A29" s="101"/>
      <c r="B29" s="102" t="n">
        <v>43608</v>
      </c>
      <c r="C29" s="103" t="n">
        <v>91.28</v>
      </c>
      <c r="D29" s="132" t="n">
        <v>0.461</v>
      </c>
      <c r="E29" s="105" t="n">
        <v>74.33</v>
      </c>
      <c r="F29" s="107" t="n">
        <v>102.4</v>
      </c>
      <c r="G29" s="107" t="n">
        <v>79.84</v>
      </c>
      <c r="H29" s="107" t="n">
        <v>23</v>
      </c>
      <c r="I29" s="107" t="n">
        <v>1</v>
      </c>
      <c r="J29" s="107" t="n">
        <v>24</v>
      </c>
      <c r="K29" s="107" t="n">
        <v>0</v>
      </c>
      <c r="L29" s="151" t="n">
        <v>0</v>
      </c>
      <c r="M29" s="151" t="n">
        <v>43</v>
      </c>
      <c r="N29" s="151" t="n">
        <v>0</v>
      </c>
      <c r="O29" s="151" t="n">
        <v>0</v>
      </c>
      <c r="P29" s="151" t="n">
        <v>0</v>
      </c>
      <c r="Q29" s="151" t="n">
        <v>0</v>
      </c>
      <c r="R29" s="152" t="n">
        <v>3488</v>
      </c>
      <c r="S29" s="110" t="n">
        <v>3025</v>
      </c>
      <c r="T29" s="110" t="n">
        <v>2950</v>
      </c>
      <c r="U29" s="111" t="n">
        <v>2886</v>
      </c>
      <c r="V29" s="111" t="n">
        <v>2968</v>
      </c>
      <c r="W29" s="107" t="n">
        <v>41</v>
      </c>
      <c r="X29" s="107" t="n">
        <v>0</v>
      </c>
      <c r="Y29" s="107" t="n">
        <v>42</v>
      </c>
      <c r="Z29" s="107" t="n">
        <v>0</v>
      </c>
      <c r="AA29" s="107" t="n">
        <v>60</v>
      </c>
      <c r="AB29" s="107" t="n">
        <v>0</v>
      </c>
      <c r="AC29" s="112" t="n">
        <f aca="false">(V29-U29)+AZ29</f>
        <v>82</v>
      </c>
      <c r="AD29" s="113" t="n">
        <f aca="false">U29-T29</f>
        <v>-64</v>
      </c>
      <c r="AE29" s="107" t="n">
        <v>128</v>
      </c>
      <c r="AF29" s="114" t="n">
        <f aca="false">IF(AE29&gt;0, V29/(AE29*24),"no data")</f>
        <v>0.966145833333333</v>
      </c>
      <c r="AG29" s="115" t="n">
        <f aca="false">IF(R29&gt;0,R29/24,"no data")</f>
        <v>145.333333333333</v>
      </c>
      <c r="AH29" s="114" t="n">
        <f aca="false">IF(U29&gt;0,(U29/R29),"no data")</f>
        <v>0.827408256880734</v>
      </c>
      <c r="AI29" s="116" t="n">
        <f aca="false">(1440-((W29*X29)+(Y29*Z29)+(AA29*AB29))/(W29+Y29+AA29))/1440</f>
        <v>1</v>
      </c>
      <c r="AJ29" s="117" t="n">
        <f aca="false">IF(U29&gt;0,(1440-((X29*W29+AT29*AU29)+(Z29*Y29+AV29*AW29)+(AA29*AB29+AX29*AY29))/(W29+Y29+AA29))/1440,"no data")</f>
        <v>0.872960372960373</v>
      </c>
      <c r="AK29" s="91" t="n">
        <v>7.66</v>
      </c>
      <c r="AL29" s="96" t="n">
        <v>138.9</v>
      </c>
      <c r="AM29" s="105" t="n">
        <f aca="false">AK29*AL29</f>
        <v>1063.974</v>
      </c>
      <c r="AN29" s="91" t="n">
        <v>23.881964</v>
      </c>
      <c r="AO29" s="166" t="n">
        <v>995.355072137283</v>
      </c>
      <c r="AP29" s="121" t="n">
        <f aca="false">AN29*AO29</f>
        <v>23771.034</v>
      </c>
      <c r="AQ29" s="122" t="n">
        <f aca="false">IF(U29&gt;0,((((AK29*AL29)+(AN29*AO29))/(U29*1000))*1000000),"no data")</f>
        <v>8605.33887733888</v>
      </c>
      <c r="AR29" s="123" t="n">
        <f aca="false">S29/24</f>
        <v>126.041666666667</v>
      </c>
      <c r="AS29" s="34"/>
      <c r="AT29" s="106" t="n">
        <v>15</v>
      </c>
      <c r="AU29" s="125" t="n">
        <v>16</v>
      </c>
      <c r="AV29" s="125" t="n">
        <v>0</v>
      </c>
      <c r="AW29" s="106" t="n">
        <v>0</v>
      </c>
      <c r="AX29" s="125" t="n">
        <v>18</v>
      </c>
      <c r="AY29" s="106" t="n">
        <v>1440</v>
      </c>
      <c r="AZ29" s="106" t="n">
        <v>0</v>
      </c>
      <c r="BB29" s="181" t="n">
        <v>961</v>
      </c>
      <c r="BC29" s="181" t="n">
        <v>1007</v>
      </c>
      <c r="BD29" s="181" t="n">
        <v>1000</v>
      </c>
      <c r="BE29" s="181" t="n">
        <f aca="false">BC29-BB29</f>
        <v>46</v>
      </c>
      <c r="BF29" s="181" t="n">
        <f aca="false">AQ29</f>
        <v>8605.33887733888</v>
      </c>
      <c r="BG29" s="182" t="n">
        <f aca="false">BD29/24</f>
        <v>41.6666666666667</v>
      </c>
      <c r="BH29" s="183" t="n">
        <v>0</v>
      </c>
      <c r="BI29" s="184" t="n">
        <v>0</v>
      </c>
      <c r="BJ29" s="185" t="n">
        <v>24.09</v>
      </c>
      <c r="BK29" s="185" t="n">
        <v>21.4</v>
      </c>
      <c r="BL29" s="185" t="n">
        <v>18.95</v>
      </c>
      <c r="BM29" s="186" t="n">
        <v>50.1</v>
      </c>
      <c r="BN29" s="187" t="n">
        <v>0.936</v>
      </c>
      <c r="BO29" s="185" t="n">
        <v>87.65</v>
      </c>
      <c r="BP29" s="185" t="n">
        <v>87.16</v>
      </c>
      <c r="BQ29" s="188"/>
      <c r="BR29" s="185" t="n">
        <v>11360</v>
      </c>
      <c r="BS29" s="185" t="n">
        <v>11534</v>
      </c>
      <c r="BT29" s="98" t="n">
        <f aca="false">BS29-BR29</f>
        <v>174</v>
      </c>
      <c r="BU29" s="182" t="n">
        <v>0</v>
      </c>
      <c r="BV29" s="169" t="n">
        <f aca="false">BH29+BI29</f>
        <v>0</v>
      </c>
    </row>
    <row r="30" customFormat="false" ht="14.3" hidden="false" customHeight="false" outlineLevel="0" collapsed="false">
      <c r="A30" s="101"/>
      <c r="B30" s="102" t="n">
        <v>43609</v>
      </c>
      <c r="C30" s="103" t="n">
        <v>87.33</v>
      </c>
      <c r="D30" s="132" t="n">
        <v>0.549</v>
      </c>
      <c r="E30" s="105" t="n">
        <v>75.55</v>
      </c>
      <c r="F30" s="107" t="n">
        <v>97.05</v>
      </c>
      <c r="G30" s="107" t="n">
        <v>76.7</v>
      </c>
      <c r="H30" s="107" t="n">
        <v>9</v>
      </c>
      <c r="I30" s="107" t="n">
        <v>35</v>
      </c>
      <c r="J30" s="107" t="n">
        <v>24</v>
      </c>
      <c r="K30" s="107" t="n">
        <v>0</v>
      </c>
      <c r="L30" s="151" t="n">
        <v>13</v>
      </c>
      <c r="M30" s="151" t="n">
        <v>25</v>
      </c>
      <c r="N30" s="151" t="n">
        <v>0</v>
      </c>
      <c r="O30" s="151" t="n">
        <v>0</v>
      </c>
      <c r="P30" s="151" t="n">
        <v>0</v>
      </c>
      <c r="Q30" s="151" t="n">
        <v>0</v>
      </c>
      <c r="R30" s="152" t="n">
        <v>3525</v>
      </c>
      <c r="S30" s="110" t="n">
        <v>3282</v>
      </c>
      <c r="T30" s="110" t="n">
        <v>2090</v>
      </c>
      <c r="U30" s="111" t="n">
        <v>2046</v>
      </c>
      <c r="V30" s="111" t="n">
        <v>2124</v>
      </c>
      <c r="W30" s="107" t="n">
        <v>41</v>
      </c>
      <c r="X30" s="107" t="n">
        <v>0</v>
      </c>
      <c r="Y30" s="107" t="n">
        <v>42</v>
      </c>
      <c r="Z30" s="107" t="n">
        <v>0</v>
      </c>
      <c r="AA30" s="107" t="n">
        <v>60</v>
      </c>
      <c r="AB30" s="107" t="n">
        <v>0</v>
      </c>
      <c r="AC30" s="112" t="n">
        <f aca="false">(V30-U30)+AZ30</f>
        <v>78</v>
      </c>
      <c r="AD30" s="113" t="n">
        <f aca="false">U30-T30</f>
        <v>-44</v>
      </c>
      <c r="AE30" s="107" t="n">
        <v>126</v>
      </c>
      <c r="AF30" s="114" t="n">
        <f aca="false">IF(AE30&gt;0, V30/(AE30*24),"no data")</f>
        <v>0.702380952380952</v>
      </c>
      <c r="AG30" s="115" t="n">
        <f aca="false">IF(R30&gt;0,R30/24,"no data")</f>
        <v>146.875</v>
      </c>
      <c r="AH30" s="114" t="n">
        <f aca="false">IF(U30&gt;0,(U30/R30),"no data")</f>
        <v>0.580425531914894</v>
      </c>
      <c r="AI30" s="116" t="n">
        <f aca="false">(1440-((W30*X30)+(Y30*Z30)+(AA30*AB30))/(W30+Y30+AA30))/1440</f>
        <v>1</v>
      </c>
      <c r="AJ30" s="117" t="n">
        <f aca="false">IF(U30&gt;0,(1440-((X30*W30+AT30*AU30)+(Z30*Y30+AV30*AW30)+(AA30*AB30+AX30*AY30))/(W30+Y30+AA30))/1440,"no data")</f>
        <v>0.777389277389277</v>
      </c>
      <c r="AK30" s="91" t="n">
        <v>7.597</v>
      </c>
      <c r="AL30" s="96" t="n">
        <v>131.56</v>
      </c>
      <c r="AM30" s="105" t="n">
        <f aca="false">AK30*AL30</f>
        <v>999.46132</v>
      </c>
      <c r="AN30" s="91" t="n">
        <v>17.2302144</v>
      </c>
      <c r="AO30" s="166" t="n">
        <v>994.781753847474</v>
      </c>
      <c r="AP30" s="121" t="n">
        <f aca="false">AN30*AO30</f>
        <v>17140.3029</v>
      </c>
      <c r="AQ30" s="122" t="n">
        <f aca="false">IF(U30&gt;0,((((AK30*AL30)+(AN30*AO30))/(U30*1000))*1000000),"no data")</f>
        <v>8865.96491691105</v>
      </c>
      <c r="AR30" s="123" t="n">
        <f aca="false">S30/24</f>
        <v>136.75</v>
      </c>
      <c r="AS30" s="34"/>
      <c r="AT30" s="106" t="n">
        <v>20</v>
      </c>
      <c r="AU30" s="125" t="n">
        <v>60</v>
      </c>
      <c r="AV30" s="125" t="n">
        <v>0</v>
      </c>
      <c r="AW30" s="106" t="n">
        <v>0</v>
      </c>
      <c r="AX30" s="125" t="n">
        <v>31</v>
      </c>
      <c r="AY30" s="106" t="n">
        <v>1440</v>
      </c>
      <c r="AZ30" s="106" t="n">
        <v>0</v>
      </c>
      <c r="BB30" s="126" t="n">
        <v>417</v>
      </c>
      <c r="BC30" s="126" t="n">
        <v>1011</v>
      </c>
      <c r="BD30" s="126" t="n">
        <v>696</v>
      </c>
      <c r="BE30" s="126" t="n">
        <f aca="false">BC30-BB30</f>
        <v>594</v>
      </c>
      <c r="BF30" s="126" t="n">
        <f aca="false">AQ30</f>
        <v>8865.96491691105</v>
      </c>
      <c r="BG30" s="128" t="n">
        <f aca="false">BD30/24</f>
        <v>29</v>
      </c>
      <c r="BH30" s="153" t="n">
        <v>0</v>
      </c>
      <c r="BI30" s="154" t="n">
        <v>0</v>
      </c>
      <c r="BJ30" s="156" t="n">
        <v>24</v>
      </c>
      <c r="BK30" s="158" t="n">
        <v>21.44</v>
      </c>
      <c r="BL30" s="156" t="n">
        <v>19.12</v>
      </c>
      <c r="BM30" s="155" t="n">
        <v>50.14</v>
      </c>
      <c r="BN30" s="157" t="n">
        <v>0.9382</v>
      </c>
      <c r="BO30" s="156" t="n">
        <v>87</v>
      </c>
      <c r="BP30" s="155" t="n">
        <v>87.07</v>
      </c>
      <c r="BQ30" s="84"/>
      <c r="BR30" s="156" t="n">
        <v>11234</v>
      </c>
      <c r="BS30" s="126" t="n">
        <v>11551</v>
      </c>
      <c r="BT30" s="98"/>
      <c r="BU30" s="128" t="n">
        <v>5.9</v>
      </c>
      <c r="BV30" s="169" t="n">
        <f aca="false">BH30+BI30</f>
        <v>0</v>
      </c>
    </row>
    <row r="31" customFormat="false" ht="14.3" hidden="false" customHeight="false" outlineLevel="0" collapsed="false">
      <c r="A31" s="101"/>
      <c r="B31" s="102" t="n">
        <v>43610</v>
      </c>
      <c r="C31" s="103" t="n">
        <v>87</v>
      </c>
      <c r="D31" s="132" t="n">
        <v>0.498</v>
      </c>
      <c r="E31" s="105" t="n">
        <v>75.3</v>
      </c>
      <c r="F31" s="107" t="n">
        <v>99</v>
      </c>
      <c r="G31" s="107" t="n">
        <v>75</v>
      </c>
      <c r="H31" s="107" t="n">
        <v>14</v>
      </c>
      <c r="I31" s="107" t="n">
        <v>3</v>
      </c>
      <c r="J31" s="107" t="n">
        <v>24</v>
      </c>
      <c r="K31" s="107" t="n">
        <v>0</v>
      </c>
      <c r="L31" s="151" t="n">
        <v>9</v>
      </c>
      <c r="M31" s="151" t="n">
        <v>24</v>
      </c>
      <c r="N31" s="151" t="n">
        <v>0</v>
      </c>
      <c r="O31" s="151" t="n">
        <v>0</v>
      </c>
      <c r="P31" s="151" t="n">
        <v>0</v>
      </c>
      <c r="Q31" s="151" t="n">
        <v>0</v>
      </c>
      <c r="R31" s="152" t="n">
        <v>3529</v>
      </c>
      <c r="S31" s="110" t="n">
        <v>3224</v>
      </c>
      <c r="T31" s="110" t="n">
        <v>2384</v>
      </c>
      <c r="U31" s="111" t="n">
        <v>2334</v>
      </c>
      <c r="V31" s="111" t="n">
        <v>2411</v>
      </c>
      <c r="W31" s="107" t="n">
        <v>42</v>
      </c>
      <c r="X31" s="107" t="n">
        <v>0</v>
      </c>
      <c r="Y31" s="107" t="n">
        <v>42</v>
      </c>
      <c r="Z31" s="107" t="n">
        <v>0</v>
      </c>
      <c r="AA31" s="107" t="n">
        <v>60</v>
      </c>
      <c r="AB31" s="107" t="n">
        <v>0</v>
      </c>
      <c r="AC31" s="112" t="n">
        <f aca="false">(V31-U31)+AZ31</f>
        <v>77</v>
      </c>
      <c r="AD31" s="113" t="n">
        <f aca="false">U31-T31</f>
        <v>-50</v>
      </c>
      <c r="AE31" s="107" t="n">
        <v>127</v>
      </c>
      <c r="AF31" s="114" t="n">
        <f aca="false">IF(AE31&gt;0, V31/(AE31*24),"no data")</f>
        <v>0.791010498687664</v>
      </c>
      <c r="AG31" s="115" t="n">
        <f aca="false">IF(R31&gt;0,R31/24,"no data")</f>
        <v>147.041666666667</v>
      </c>
      <c r="AH31" s="114" t="n">
        <f aca="false">IF(U31&gt;0,(U31/R31),"no data")</f>
        <v>0.661377160668745</v>
      </c>
      <c r="AI31" s="116" t="n">
        <f aca="false">(1440-((W31*X31)+(Y31*Z31)+(AA31*AB31))/(W31+Y31+AA31))/1440</f>
        <v>1</v>
      </c>
      <c r="AJ31" s="117" t="n">
        <f aca="false">IF(U31&gt;0,(1440-((X31*W31+AT31*AU31)+(Z31*Y31+AV31*AW31)+(AA31*AB31+AX31*AY31))/(W31+Y31+AA31))/1440,"no data")</f>
        <v>0.816579861111111</v>
      </c>
      <c r="AK31" s="91" t="n">
        <v>7.629</v>
      </c>
      <c r="AL31" s="96" t="n">
        <v>132</v>
      </c>
      <c r="AM31" s="105" t="n">
        <f aca="false">AK31*AL31</f>
        <v>1007.028</v>
      </c>
      <c r="AN31" s="91" t="n">
        <v>19.4926827</v>
      </c>
      <c r="AO31" s="166" t="n">
        <v>994.243142325402</v>
      </c>
      <c r="AP31" s="121" t="n">
        <f aca="false">AN31*AO31</f>
        <v>19380.4661</v>
      </c>
      <c r="AQ31" s="122" t="n">
        <f aca="false">IF(U31&gt;0,((((AK31*AL31)+(AN31*AO31))/(U31*1000))*1000000),"no data")</f>
        <v>8735.00175664096</v>
      </c>
      <c r="AR31" s="123" t="n">
        <f aca="false">S31/24</f>
        <v>134.333333333333</v>
      </c>
      <c r="AS31" s="34"/>
      <c r="AT31" s="106" t="n">
        <v>18</v>
      </c>
      <c r="AU31" s="125" t="n">
        <v>33</v>
      </c>
      <c r="AV31" s="125" t="n">
        <v>0</v>
      </c>
      <c r="AW31" s="106" t="n">
        <v>0</v>
      </c>
      <c r="AX31" s="125" t="n">
        <v>26</v>
      </c>
      <c r="AY31" s="105" t="n">
        <v>1440</v>
      </c>
      <c r="AZ31" s="106" t="n">
        <v>0</v>
      </c>
      <c r="BB31" s="126" t="n">
        <v>597</v>
      </c>
      <c r="BC31" s="126" t="n">
        <v>1017</v>
      </c>
      <c r="BD31" s="126" t="n">
        <v>797</v>
      </c>
      <c r="BE31" s="126" t="n">
        <f aca="false">BC31-BB31</f>
        <v>420</v>
      </c>
      <c r="BF31" s="126" t="n">
        <f aca="false">AQ31</f>
        <v>8735.00175664096</v>
      </c>
      <c r="BG31" s="128" t="n">
        <f aca="false">BD31/24</f>
        <v>33.2083333333333</v>
      </c>
      <c r="BH31" s="153" t="n">
        <v>0</v>
      </c>
      <c r="BI31" s="154" t="n">
        <v>0</v>
      </c>
      <c r="BJ31" s="156" t="n">
        <v>24.13</v>
      </c>
      <c r="BK31" s="158" t="n">
        <v>21.65</v>
      </c>
      <c r="BL31" s="156" t="n">
        <v>18.93</v>
      </c>
      <c r="BM31" s="155" t="n">
        <v>50.15</v>
      </c>
      <c r="BN31" s="157" t="n">
        <v>0.9379</v>
      </c>
      <c r="BO31" s="156" t="n">
        <v>87.7</v>
      </c>
      <c r="BP31" s="155" t="n">
        <v>86.98</v>
      </c>
      <c r="BQ31" s="84"/>
      <c r="BR31" s="156" t="n">
        <v>11377</v>
      </c>
      <c r="BS31" s="126" t="n">
        <v>11549</v>
      </c>
      <c r="BT31" s="98"/>
      <c r="BU31" s="128" t="n">
        <v>0</v>
      </c>
      <c r="BV31" s="169" t="n">
        <f aca="false">BH31+BI31</f>
        <v>0</v>
      </c>
    </row>
    <row r="32" customFormat="false" ht="14.3" hidden="false" customHeight="false" outlineLevel="0" collapsed="false">
      <c r="A32" s="101"/>
      <c r="B32" s="102" t="n">
        <v>43611</v>
      </c>
      <c r="C32" s="103" t="n">
        <v>91</v>
      </c>
      <c r="D32" s="132" t="n">
        <v>0.44</v>
      </c>
      <c r="E32" s="105" t="n">
        <v>73</v>
      </c>
      <c r="F32" s="107" t="n">
        <v>103</v>
      </c>
      <c r="G32" s="107" t="n">
        <v>78</v>
      </c>
      <c r="H32" s="107" t="n">
        <v>24</v>
      </c>
      <c r="I32" s="107" t="n">
        <v>0</v>
      </c>
      <c r="J32" s="107" t="n">
        <v>24</v>
      </c>
      <c r="K32" s="107" t="n">
        <v>0</v>
      </c>
      <c r="L32" s="151" t="n">
        <v>0</v>
      </c>
      <c r="M32" s="151" t="n">
        <v>0</v>
      </c>
      <c r="N32" s="151" t="n">
        <v>0</v>
      </c>
      <c r="O32" s="151" t="n">
        <v>0</v>
      </c>
      <c r="P32" s="151" t="n">
        <v>0</v>
      </c>
      <c r="Q32" s="151" t="n">
        <v>0</v>
      </c>
      <c r="R32" s="152" t="n">
        <v>3481</v>
      </c>
      <c r="S32" s="110" t="n">
        <v>3009</v>
      </c>
      <c r="T32" s="110" t="n">
        <v>3009</v>
      </c>
      <c r="U32" s="111" t="n">
        <v>2943</v>
      </c>
      <c r="V32" s="111" t="n">
        <v>3030</v>
      </c>
      <c r="W32" s="107" t="n">
        <v>42</v>
      </c>
      <c r="X32" s="107" t="n">
        <v>0</v>
      </c>
      <c r="Y32" s="107" t="n">
        <v>42</v>
      </c>
      <c r="Z32" s="107" t="n">
        <v>0</v>
      </c>
      <c r="AA32" s="107" t="n">
        <v>60</v>
      </c>
      <c r="AB32" s="107" t="n">
        <v>0</v>
      </c>
      <c r="AC32" s="112" t="n">
        <f aca="false">(V32-U32)+AZ32</f>
        <v>87</v>
      </c>
      <c r="AD32" s="113" t="n">
        <f aca="false">U32-T32</f>
        <v>-66</v>
      </c>
      <c r="AE32" s="107" t="n">
        <v>128</v>
      </c>
      <c r="AF32" s="114" t="n">
        <f aca="false">IF(AE32&gt;0, V32/(AE32*24),"no data")</f>
        <v>0.986328125</v>
      </c>
      <c r="AG32" s="115" t="n">
        <f aca="false">IF(R32&gt;0,R32/24,"no data")</f>
        <v>145.041666666667</v>
      </c>
      <c r="AH32" s="114" t="n">
        <f aca="false">IF(U32&gt;0,(U32/R32),"no data")</f>
        <v>0.845446710715312</v>
      </c>
      <c r="AI32" s="116" t="n">
        <f aca="false">(1440-((W32*X32)+(Y32*Z32)+(AA32*AB32))/(W32+Y32+AA32))/1440</f>
        <v>1</v>
      </c>
      <c r="AJ32" s="117" t="n">
        <f aca="false">IF(U32&gt;0,(1440-((X32*W32+AT32*AU32)+(Z32*Y32+AV32*AW32)+(AA32*AB32+AX32*AY32))/(W32+Y32+AA32))/1440,"no data")</f>
        <v>0.875</v>
      </c>
      <c r="AK32" s="91" t="n">
        <v>7.62</v>
      </c>
      <c r="AL32" s="96" t="n">
        <v>132.94</v>
      </c>
      <c r="AM32" s="105" t="n">
        <f aca="false">AK32*AL32</f>
        <v>1013.0028</v>
      </c>
      <c r="AN32" s="91" t="n">
        <v>24.0746118</v>
      </c>
      <c r="AO32" s="166" t="n">
        <v>1000.2439831657</v>
      </c>
      <c r="AP32" s="121" t="n">
        <f aca="false">AN32*AO32</f>
        <v>24080.4856</v>
      </c>
      <c r="AQ32" s="122" t="n">
        <f aca="false">IF(U32&gt;0,((((AK32*AL32)+(AN32*AO32))/(U32*1000))*1000000),"no data")</f>
        <v>8526.49962623173</v>
      </c>
      <c r="AR32" s="123" t="n">
        <f aca="false">S32/24</f>
        <v>125.375</v>
      </c>
      <c r="AS32" s="34"/>
      <c r="AT32" s="106" t="n">
        <v>0</v>
      </c>
      <c r="AU32" s="125" t="n">
        <v>0</v>
      </c>
      <c r="AV32" s="125" t="n">
        <v>0</v>
      </c>
      <c r="AW32" s="106" t="n">
        <v>0</v>
      </c>
      <c r="AX32" s="125" t="n">
        <v>18</v>
      </c>
      <c r="AY32" s="106" t="n">
        <v>1440</v>
      </c>
      <c r="AZ32" s="106" t="n">
        <v>0</v>
      </c>
      <c r="BB32" s="126" t="n">
        <v>1001</v>
      </c>
      <c r="BC32" s="126" t="n">
        <v>1007</v>
      </c>
      <c r="BD32" s="126" t="n">
        <v>1022</v>
      </c>
      <c r="BE32" s="126" t="n">
        <f aca="false">BC32-BB32</f>
        <v>6</v>
      </c>
      <c r="BF32" s="126" t="n">
        <f aca="false">AQ32</f>
        <v>8526.49962623173</v>
      </c>
      <c r="BG32" s="128" t="n">
        <f aca="false">BD32/24</f>
        <v>42.5833333333333</v>
      </c>
      <c r="BH32" s="153" t="n">
        <v>0</v>
      </c>
      <c r="BI32" s="154" t="n">
        <v>0</v>
      </c>
      <c r="BJ32" s="156" t="n">
        <v>24</v>
      </c>
      <c r="BK32" s="158" t="n">
        <v>21.34</v>
      </c>
      <c r="BL32" s="156" t="n">
        <v>18.52</v>
      </c>
      <c r="BM32" s="155" t="n">
        <v>50.11</v>
      </c>
      <c r="BN32" s="157" t="n">
        <v>0.9377</v>
      </c>
      <c r="BO32" s="156" t="n">
        <v>87.57</v>
      </c>
      <c r="BP32" s="155" t="n">
        <v>87.06</v>
      </c>
      <c r="BQ32" s="84"/>
      <c r="BR32" s="156" t="n">
        <v>11282</v>
      </c>
      <c r="BS32" s="126" t="n">
        <v>11498</v>
      </c>
      <c r="BT32" s="98"/>
      <c r="BU32" s="128" t="n">
        <v>4.8</v>
      </c>
      <c r="BV32" s="169" t="n">
        <f aca="false">BH32+BI32</f>
        <v>0</v>
      </c>
    </row>
    <row r="33" customFormat="false" ht="14.3" hidden="false" customHeight="false" outlineLevel="0" collapsed="false">
      <c r="A33" s="101"/>
      <c r="B33" s="102" t="n">
        <v>43612</v>
      </c>
      <c r="C33" s="103" t="n">
        <v>94.9</v>
      </c>
      <c r="D33" s="132" t="n">
        <v>0.357</v>
      </c>
      <c r="E33" s="105" t="n">
        <v>72.3</v>
      </c>
      <c r="F33" s="106" t="n">
        <v>107</v>
      </c>
      <c r="G33" s="106" t="n">
        <v>83</v>
      </c>
      <c r="H33" s="107" t="n">
        <v>24</v>
      </c>
      <c r="I33" s="107" t="n">
        <v>0</v>
      </c>
      <c r="J33" s="107" t="n">
        <v>24</v>
      </c>
      <c r="K33" s="107" t="n">
        <v>0</v>
      </c>
      <c r="L33" s="136" t="n">
        <v>0</v>
      </c>
      <c r="M33" s="136" t="n">
        <v>0</v>
      </c>
      <c r="N33" s="136" t="n">
        <v>0</v>
      </c>
      <c r="O33" s="136" t="n">
        <v>0</v>
      </c>
      <c r="P33" s="136" t="n">
        <v>0</v>
      </c>
      <c r="Q33" s="136" t="n">
        <v>0</v>
      </c>
      <c r="R33" s="136" t="n">
        <v>3447</v>
      </c>
      <c r="S33" s="110" t="n">
        <v>3013</v>
      </c>
      <c r="T33" s="110" t="n">
        <v>3013</v>
      </c>
      <c r="U33" s="111" t="n">
        <v>2950</v>
      </c>
      <c r="V33" s="111" t="n">
        <v>3036</v>
      </c>
      <c r="W33" s="107" t="n">
        <v>42</v>
      </c>
      <c r="X33" s="107" t="n">
        <v>0</v>
      </c>
      <c r="Y33" s="107" t="n">
        <v>42</v>
      </c>
      <c r="Z33" s="106" t="n">
        <v>0</v>
      </c>
      <c r="AA33" s="107" t="n">
        <v>60</v>
      </c>
      <c r="AB33" s="106" t="n">
        <v>0</v>
      </c>
      <c r="AC33" s="112" t="n">
        <f aca="false">(V33-U33)+AZ33</f>
        <v>86</v>
      </c>
      <c r="AD33" s="113" t="n">
        <f aca="false">U33-T33</f>
        <v>-63</v>
      </c>
      <c r="AE33" s="106" t="n">
        <v>129</v>
      </c>
      <c r="AF33" s="114" t="n">
        <f aca="false">IF(AE33&gt;0, V33/(AE33*24),"no data")</f>
        <v>0.98062015503876</v>
      </c>
      <c r="AG33" s="115" t="n">
        <f aca="false">IF(R33&gt;0,R33/24,"no data")</f>
        <v>143.625</v>
      </c>
      <c r="AH33" s="114" t="n">
        <f aca="false">IF(U33&gt;0,(U33/R33),"no data")</f>
        <v>0.8558166521613</v>
      </c>
      <c r="AI33" s="116" t="n">
        <f aca="false">(1440-((W33*X33)+(Y33*Z33)+(AA33*AB33))/(W33+Y33+AA33))/1440</f>
        <v>1</v>
      </c>
      <c r="AJ33" s="117" t="n">
        <f aca="false">IF(U33&gt;0,(1440-((X33*W33+AT33*AU33)+(Z33*Y33+AV33*AW33)+(AA33*AB33+AX33*AY33))/(W33+Y33+AA33))/1440,"no data")</f>
        <v>0.881944444444444</v>
      </c>
      <c r="AK33" s="91" t="n">
        <v>7.635</v>
      </c>
      <c r="AL33" s="96" t="n">
        <v>130.6</v>
      </c>
      <c r="AM33" s="105" t="n">
        <f aca="false">AK33*AL33</f>
        <v>997.131</v>
      </c>
      <c r="AN33" s="91" t="n">
        <v>23.8291145</v>
      </c>
      <c r="AO33" s="166" t="n">
        <v>1012.30881239838</v>
      </c>
      <c r="AP33" s="121" t="n">
        <f aca="false">AN33*AO33</f>
        <v>24122.4226</v>
      </c>
      <c r="AQ33" s="122" t="n">
        <f aca="false">IF(U33&gt;0,((((AK33*AL33)+(AN33*AO33))/(U33*1000))*1000000),"no data")</f>
        <v>8515.10291525424</v>
      </c>
      <c r="AR33" s="123" t="n">
        <f aca="false">S33/24</f>
        <v>125.541666666667</v>
      </c>
      <c r="AS33" s="34"/>
      <c r="AT33" s="106" t="n">
        <v>0</v>
      </c>
      <c r="AU33" s="125" t="n">
        <v>0</v>
      </c>
      <c r="AV33" s="125" t="n">
        <v>0</v>
      </c>
      <c r="AW33" s="106" t="n">
        <v>0</v>
      </c>
      <c r="AX33" s="125" t="n">
        <v>17</v>
      </c>
      <c r="AY33" s="106" t="n">
        <v>1440</v>
      </c>
      <c r="AZ33" s="106" t="n">
        <v>0</v>
      </c>
      <c r="BB33" s="126" t="n">
        <v>1000</v>
      </c>
      <c r="BC33" s="126" t="n">
        <v>1011</v>
      </c>
      <c r="BD33" s="126" t="n">
        <v>1025</v>
      </c>
      <c r="BE33" s="126" t="n">
        <f aca="false">BC33-BB33</f>
        <v>11</v>
      </c>
      <c r="BF33" s="126" t="n">
        <f aca="false">AQ33</f>
        <v>8515.10291525424</v>
      </c>
      <c r="BG33" s="128" t="n">
        <f aca="false">BD33/24</f>
        <v>42.7083333333333</v>
      </c>
      <c r="BH33" s="153" t="n">
        <v>0</v>
      </c>
      <c r="BI33" s="154" t="n">
        <v>0</v>
      </c>
      <c r="BJ33" s="156" t="n">
        <v>23.91</v>
      </c>
      <c r="BK33" s="156" t="n">
        <v>21.28</v>
      </c>
      <c r="BL33" s="156" t="n">
        <v>18.51</v>
      </c>
      <c r="BM33" s="156" t="n">
        <v>50.12</v>
      </c>
      <c r="BN33" s="157" t="n">
        <v>0.9386</v>
      </c>
      <c r="BO33" s="156" t="n">
        <v>87.39</v>
      </c>
      <c r="BP33" s="155" t="n">
        <v>87.04</v>
      </c>
      <c r="BQ33" s="84"/>
      <c r="BR33" s="126" t="n">
        <v>11230</v>
      </c>
      <c r="BS33" s="126" t="n">
        <v>11441</v>
      </c>
      <c r="BT33" s="98"/>
      <c r="BU33" s="128" t="n">
        <v>0</v>
      </c>
      <c r="BV33" s="169" t="n">
        <f aca="false">BH33+BI33</f>
        <v>0</v>
      </c>
    </row>
    <row r="34" customFormat="false" ht="14.3" hidden="false" customHeight="false" outlineLevel="0" collapsed="false">
      <c r="A34" s="54" t="s">
        <v>106</v>
      </c>
      <c r="B34" s="55" t="n">
        <v>43613</v>
      </c>
      <c r="C34" s="56" t="n">
        <v>97</v>
      </c>
      <c r="D34" s="57" t="n">
        <v>0.345</v>
      </c>
      <c r="E34" s="58" t="n">
        <v>72.9</v>
      </c>
      <c r="F34" s="59" t="n">
        <v>109</v>
      </c>
      <c r="G34" s="59" t="n">
        <v>83</v>
      </c>
      <c r="H34" s="60" t="n">
        <v>24</v>
      </c>
      <c r="I34" s="60" t="n">
        <v>0</v>
      </c>
      <c r="J34" s="60" t="n">
        <v>24</v>
      </c>
      <c r="K34" s="60" t="n">
        <v>0</v>
      </c>
      <c r="L34" s="61" t="n">
        <v>0</v>
      </c>
      <c r="M34" s="61" t="n">
        <v>0</v>
      </c>
      <c r="N34" s="61" t="n">
        <v>0</v>
      </c>
      <c r="O34" s="61" t="n">
        <v>0</v>
      </c>
      <c r="P34" s="61" t="n">
        <v>0</v>
      </c>
      <c r="Q34" s="61" t="n">
        <v>0</v>
      </c>
      <c r="R34" s="61" t="n">
        <v>3429</v>
      </c>
      <c r="S34" s="62" t="n">
        <v>3006</v>
      </c>
      <c r="T34" s="62" t="n">
        <v>3006</v>
      </c>
      <c r="U34" s="63" t="n">
        <v>2935</v>
      </c>
      <c r="V34" s="63" t="n">
        <v>3024</v>
      </c>
      <c r="W34" s="60" t="n">
        <v>41</v>
      </c>
      <c r="X34" s="60" t="n">
        <v>0</v>
      </c>
      <c r="Y34" s="60" t="n">
        <v>42</v>
      </c>
      <c r="Z34" s="60" t="n">
        <v>0</v>
      </c>
      <c r="AA34" s="60" t="n">
        <v>60</v>
      </c>
      <c r="AB34" s="59" t="n">
        <v>0</v>
      </c>
      <c r="AC34" s="59" t="n">
        <f aca="false">(V34-U34)+AZ34</f>
        <v>89</v>
      </c>
      <c r="AD34" s="65" t="n">
        <f aca="false">U34-T34</f>
        <v>-71</v>
      </c>
      <c r="AE34" s="59" t="n">
        <v>129</v>
      </c>
      <c r="AF34" s="66" t="n">
        <f aca="false">IF(AE34&gt;0, V34/(AE34*24),"no data")</f>
        <v>0.976744186046512</v>
      </c>
      <c r="AG34" s="67" t="n">
        <f aca="false">IF(R34&gt;0,R34/24,"no data")</f>
        <v>142.875</v>
      </c>
      <c r="AH34" s="66" t="n">
        <f aca="false">IF(U34&gt;0,(U34/R34),"no data")</f>
        <v>0.855934674832313</v>
      </c>
      <c r="AI34" s="68" t="n">
        <f aca="false">(1440-((W34*X34)+(Y34*Z34)+(AA34*AB34))/(W34+Y34+AA34))/1440</f>
        <v>1</v>
      </c>
      <c r="AJ34" s="69" t="n">
        <f aca="false">IF(U34&gt;0,(1440-((X34*W34+AT34*AU34)+(Z34*Y34+AV34*AW34)+(AA34*AB34+AX34*AY34))/(W34+Y34+AA34))/1440,"no data")</f>
        <v>0.874125874125874</v>
      </c>
      <c r="AK34" s="91" t="n">
        <v>7.674</v>
      </c>
      <c r="AL34" s="96" t="n">
        <v>141.11</v>
      </c>
      <c r="AM34" s="81" t="n">
        <f aca="false">AK34*AL34</f>
        <v>1082.87814</v>
      </c>
      <c r="AN34" s="91" t="n">
        <v>23.706142</v>
      </c>
      <c r="AO34" s="166" t="n">
        <v>1014.92933772184</v>
      </c>
      <c r="AP34" s="58" t="n">
        <f aca="false">AN34*AO34</f>
        <v>24060.059</v>
      </c>
      <c r="AQ34" s="166" t="n">
        <f aca="false">IF(U34&gt;0,((((AK34*AL34)+(AN34*AO34))/(U34*1000))*1000000),"no data")</f>
        <v>8566.58846337308</v>
      </c>
      <c r="AR34" s="168" t="n">
        <f aca="false">S34/24</f>
        <v>125.25</v>
      </c>
      <c r="AS34" s="34"/>
      <c r="AT34" s="59" t="n">
        <v>0</v>
      </c>
      <c r="AU34" s="76" t="n">
        <v>0</v>
      </c>
      <c r="AV34" s="76" t="n">
        <v>0</v>
      </c>
      <c r="AW34" s="59" t="n">
        <v>0</v>
      </c>
      <c r="AX34" s="76" t="n">
        <v>18</v>
      </c>
      <c r="AY34" s="59" t="n">
        <v>1440</v>
      </c>
      <c r="AZ34" s="59" t="n">
        <v>0</v>
      </c>
      <c r="BB34" s="77" t="n">
        <v>994</v>
      </c>
      <c r="BC34" s="77" t="n">
        <v>1007</v>
      </c>
      <c r="BD34" s="77" t="n">
        <v>1023</v>
      </c>
      <c r="BE34" s="77" t="n">
        <f aca="false">BC34-BB34</f>
        <v>13</v>
      </c>
      <c r="BF34" s="77" t="n">
        <f aca="false">AQ34</f>
        <v>8566.58846337308</v>
      </c>
      <c r="BG34" s="139" t="n">
        <f aca="false">BD34/24</f>
        <v>42.625</v>
      </c>
      <c r="BH34" s="79" t="n">
        <v>0</v>
      </c>
      <c r="BI34" s="80" t="n">
        <v>0</v>
      </c>
      <c r="BJ34" s="82" t="n">
        <v>23.78</v>
      </c>
      <c r="BK34" s="82" t="n">
        <v>21.21</v>
      </c>
      <c r="BL34" s="82" t="n">
        <v>18.37</v>
      </c>
      <c r="BM34" s="82" t="n">
        <v>50.11</v>
      </c>
      <c r="BN34" s="83" t="n">
        <v>0.936</v>
      </c>
      <c r="BO34" s="82" t="n">
        <v>87.39</v>
      </c>
      <c r="BP34" s="81" t="n">
        <v>87.11</v>
      </c>
      <c r="BQ34" s="84"/>
      <c r="BR34" s="77" t="n">
        <v>11243</v>
      </c>
      <c r="BS34" s="77" t="n">
        <v>11440</v>
      </c>
      <c r="BT34" s="98"/>
      <c r="BU34" s="78" t="n">
        <v>5.3</v>
      </c>
      <c r="BV34" s="169" t="n">
        <f aca="false">BH34+BI34</f>
        <v>0</v>
      </c>
    </row>
    <row r="35" customFormat="false" ht="14.3" hidden="false" customHeight="false" outlineLevel="0" collapsed="false">
      <c r="A35" s="54"/>
      <c r="B35" s="55" t="n">
        <v>43614</v>
      </c>
      <c r="C35" s="56" t="n">
        <v>97.9</v>
      </c>
      <c r="D35" s="57" t="n">
        <v>0.367</v>
      </c>
      <c r="E35" s="58" t="n">
        <v>74.7</v>
      </c>
      <c r="F35" s="59" t="n">
        <v>112</v>
      </c>
      <c r="G35" s="59" t="n">
        <v>84</v>
      </c>
      <c r="H35" s="60" t="n">
        <v>24</v>
      </c>
      <c r="I35" s="60" t="n">
        <v>0</v>
      </c>
      <c r="J35" s="60" t="n">
        <v>24</v>
      </c>
      <c r="K35" s="60" t="n">
        <v>0</v>
      </c>
      <c r="L35" s="61" t="n">
        <v>0</v>
      </c>
      <c r="M35" s="61" t="n">
        <v>0</v>
      </c>
      <c r="N35" s="61" t="n">
        <v>0</v>
      </c>
      <c r="O35" s="61" t="n">
        <v>0</v>
      </c>
      <c r="P35" s="61" t="n">
        <v>0</v>
      </c>
      <c r="Q35" s="61" t="n">
        <v>0</v>
      </c>
      <c r="R35" s="61" t="n">
        <v>3417</v>
      </c>
      <c r="S35" s="62" t="n">
        <v>2983</v>
      </c>
      <c r="T35" s="62" t="n">
        <v>2983</v>
      </c>
      <c r="U35" s="63" t="n">
        <v>2918</v>
      </c>
      <c r="V35" s="63" t="n">
        <v>3004</v>
      </c>
      <c r="W35" s="60" t="n">
        <v>41</v>
      </c>
      <c r="X35" s="60" t="n">
        <v>0</v>
      </c>
      <c r="Y35" s="60" t="n">
        <v>42</v>
      </c>
      <c r="Z35" s="60" t="n">
        <v>0</v>
      </c>
      <c r="AA35" s="60" t="n">
        <v>60</v>
      </c>
      <c r="AB35" s="59" t="n">
        <v>0</v>
      </c>
      <c r="AC35" s="59" t="n">
        <f aca="false">(V35-U35)+AZ35</f>
        <v>86</v>
      </c>
      <c r="AD35" s="65" t="n">
        <f aca="false">U35-T35</f>
        <v>-65</v>
      </c>
      <c r="AE35" s="59" t="n">
        <v>127</v>
      </c>
      <c r="AF35" s="66" t="n">
        <f aca="false">IF(AE35&gt;0, V35/(AE35*24),"no data")</f>
        <v>0.985564304461942</v>
      </c>
      <c r="AG35" s="67" t="n">
        <f aca="false">IF(R35&gt;0,R35/24,"no data")</f>
        <v>142.375</v>
      </c>
      <c r="AH35" s="66" t="n">
        <f aca="false">IF(U35&gt;0,(U35/R35),"no data")</f>
        <v>0.853965466783728</v>
      </c>
      <c r="AI35" s="68" t="n">
        <f aca="false">(1440-((W35*X35)+(Y35*Z35)+(AA35*AB35))/(W35+Y35+AA35))/1440</f>
        <v>1</v>
      </c>
      <c r="AJ35" s="69" t="n">
        <f aca="false">IF(U35&gt;0,(1440-((X35*W35+AT35*AU35)+(Z35*Y35+AV35*AW35)+(AA35*AB35+AX35*AY35))/(W35+Y35+AA35))/1440,"no data")</f>
        <v>0.874125874125874</v>
      </c>
      <c r="AK35" s="91" t="n">
        <v>7.576</v>
      </c>
      <c r="AL35" s="96" t="n">
        <v>135.67</v>
      </c>
      <c r="AM35" s="81" t="n">
        <f aca="false">AK35*AL35</f>
        <v>1027.83592</v>
      </c>
      <c r="AN35" s="91" t="n">
        <v>23.5416683</v>
      </c>
      <c r="AO35" s="166" t="n">
        <v>1014.03913672507</v>
      </c>
      <c r="AP35" s="58" t="n">
        <f aca="false">AN35*AO35</f>
        <v>23872.173</v>
      </c>
      <c r="AQ35" s="166" t="n">
        <f aca="false">IF(U35&gt;0,((((AK35*AL35)+(AN35*AO35))/(U35*1000))*1000000),"no data")</f>
        <v>8533.24500342701</v>
      </c>
      <c r="AR35" s="168" t="n">
        <f aca="false">S35/24</f>
        <v>124.291666666667</v>
      </c>
      <c r="AS35" s="34"/>
      <c r="AT35" s="59" t="n">
        <v>0</v>
      </c>
      <c r="AU35" s="76" t="n">
        <v>0</v>
      </c>
      <c r="AV35" s="76" t="n">
        <v>0</v>
      </c>
      <c r="AW35" s="59" t="n">
        <v>0</v>
      </c>
      <c r="AX35" s="76" t="n">
        <v>18</v>
      </c>
      <c r="AY35" s="59" t="n">
        <v>1440</v>
      </c>
      <c r="AZ35" s="59" t="n">
        <v>0</v>
      </c>
      <c r="BB35" s="77" t="n">
        <v>986</v>
      </c>
      <c r="BC35" s="77" t="n">
        <v>1000</v>
      </c>
      <c r="BD35" s="77" t="n">
        <v>1018</v>
      </c>
      <c r="BE35" s="77" t="n">
        <f aca="false">BC35-BB35</f>
        <v>14</v>
      </c>
      <c r="BF35" s="77" t="n">
        <f aca="false">AQ35</f>
        <v>8533.24500342701</v>
      </c>
      <c r="BG35" s="139" t="n">
        <f aca="false">BD35/24</f>
        <v>42.4166666666667</v>
      </c>
      <c r="BH35" s="79" t="n">
        <v>0</v>
      </c>
      <c r="BI35" s="80" t="n">
        <v>0</v>
      </c>
      <c r="BJ35" s="82" t="n">
        <v>23.65</v>
      </c>
      <c r="BK35" s="82" t="n">
        <v>21</v>
      </c>
      <c r="BL35" s="82" t="n">
        <v>18.65</v>
      </c>
      <c r="BM35" s="82" t="n">
        <v>50.12</v>
      </c>
      <c r="BN35" s="83" t="n">
        <v>0.9371</v>
      </c>
      <c r="BO35" s="82" t="n">
        <v>87.53</v>
      </c>
      <c r="BP35" s="81" t="n">
        <v>86.76</v>
      </c>
      <c r="BQ35" s="84"/>
      <c r="BR35" s="77" t="n">
        <v>11264</v>
      </c>
      <c r="BS35" s="77" t="n">
        <v>11414</v>
      </c>
      <c r="BT35" s="98"/>
      <c r="BU35" s="78" t="n">
        <v>0</v>
      </c>
      <c r="BV35" s="169" t="n">
        <f aca="false">BH35+BI35</f>
        <v>0</v>
      </c>
    </row>
    <row r="36" customFormat="false" ht="14.3" hidden="false" customHeight="false" outlineLevel="0" collapsed="false">
      <c r="A36" s="54"/>
      <c r="B36" s="55" t="n">
        <v>43615</v>
      </c>
      <c r="C36" s="56" t="n">
        <v>98.5</v>
      </c>
      <c r="D36" s="57" t="n">
        <v>0.348</v>
      </c>
      <c r="E36" s="58" t="n">
        <v>74.3</v>
      </c>
      <c r="F36" s="59" t="n">
        <v>112</v>
      </c>
      <c r="G36" s="59" t="n">
        <v>84</v>
      </c>
      <c r="H36" s="60" t="n">
        <v>22</v>
      </c>
      <c r="I36" s="60" t="n">
        <v>15</v>
      </c>
      <c r="J36" s="60" t="n">
        <v>22</v>
      </c>
      <c r="K36" s="60" t="n">
        <v>16</v>
      </c>
      <c r="L36" s="61" t="n">
        <v>0</v>
      </c>
      <c r="M36" s="61" t="n">
        <v>0</v>
      </c>
      <c r="N36" s="61" t="n">
        <v>0</v>
      </c>
      <c r="O36" s="61" t="n">
        <v>0</v>
      </c>
      <c r="P36" s="61" t="n">
        <v>0</v>
      </c>
      <c r="Q36" s="61" t="n">
        <v>0</v>
      </c>
      <c r="R36" s="61" t="n">
        <v>3409</v>
      </c>
      <c r="S36" s="62" t="n">
        <v>2977</v>
      </c>
      <c r="T36" s="62" t="n">
        <v>2977</v>
      </c>
      <c r="U36" s="63" t="n">
        <v>2743</v>
      </c>
      <c r="V36" s="63" t="n">
        <v>2827</v>
      </c>
      <c r="W36" s="60" t="n">
        <v>41</v>
      </c>
      <c r="X36" s="60" t="n">
        <v>70</v>
      </c>
      <c r="Y36" s="60" t="n">
        <v>42</v>
      </c>
      <c r="Z36" s="60" t="n">
        <v>55</v>
      </c>
      <c r="AA36" s="60" t="n">
        <v>60</v>
      </c>
      <c r="AB36" s="59" t="n">
        <v>100</v>
      </c>
      <c r="AC36" s="59" t="n">
        <f aca="false">(V36-U36)+AZ36</f>
        <v>86</v>
      </c>
      <c r="AD36" s="65" t="n">
        <f aca="false">U36-T36</f>
        <v>-234</v>
      </c>
      <c r="AE36" s="59" t="n">
        <v>128</v>
      </c>
      <c r="AF36" s="66" t="n">
        <f aca="false">IF(AE36&gt;0, V36/(AE36*24),"no data")</f>
        <v>0.920247395833333</v>
      </c>
      <c r="AG36" s="67" t="n">
        <f aca="false">IF(R36&gt;0,R36/24,"no data")</f>
        <v>142.041666666667</v>
      </c>
      <c r="AH36" s="66" t="n">
        <f aca="false">IF(U36&gt;0,(U36/R36),"no data")</f>
        <v>0.804634790261074</v>
      </c>
      <c r="AI36" s="68" t="n">
        <f aca="false">(1440-((W36*X36)+(Y36*Z36)+(AA36*AB36))/(W36+Y36+AA36))/1440</f>
        <v>0.945707070707071</v>
      </c>
      <c r="AJ36" s="69" t="n">
        <f aca="false">IF(U36&gt;0,(1440-((X36*W36+AT36*AU36)+(Z36*Y36+AV36*AW36)+(AA36*AB36+AX36*AY36))/(W36+Y36+AA36))/1440,"no data")</f>
        <v>0.810834304584305</v>
      </c>
      <c r="AK36" s="91" t="n">
        <v>7.186</v>
      </c>
      <c r="AL36" s="96" t="n">
        <v>136.99</v>
      </c>
      <c r="AM36" s="81" t="n">
        <f aca="false">AK36*AL36</f>
        <v>984.41014</v>
      </c>
      <c r="AN36" s="91" t="n">
        <v>22.5313461</v>
      </c>
      <c r="AO36" s="166" t="n">
        <v>1015.24321709301</v>
      </c>
      <c r="AP36" s="58" t="n">
        <f aca="false">AN36*AO36</f>
        <v>22874.7963</v>
      </c>
      <c r="AQ36" s="166" t="n">
        <f aca="false">IF(U36&gt;0,((((AK36*AL36)+(AN36*AO36))/(U36*1000))*1000000),"no data")</f>
        <v>8698.21598250091</v>
      </c>
      <c r="AR36" s="168" t="n">
        <f aca="false">S36/24</f>
        <v>124.041666666667</v>
      </c>
      <c r="AS36" s="34"/>
      <c r="AT36" s="59" t="n">
        <v>11</v>
      </c>
      <c r="AU36" s="76" t="n">
        <v>35</v>
      </c>
      <c r="AV36" s="76" t="n">
        <v>12</v>
      </c>
      <c r="AW36" s="59" t="n">
        <v>49</v>
      </c>
      <c r="AX36" s="76" t="n">
        <v>20</v>
      </c>
      <c r="AY36" s="59" t="n">
        <v>1340</v>
      </c>
      <c r="AZ36" s="59" t="n">
        <v>2</v>
      </c>
      <c r="BB36" s="77" t="n">
        <v>936</v>
      </c>
      <c r="BC36" s="77" t="n">
        <v>952</v>
      </c>
      <c r="BD36" s="77" t="n">
        <v>939</v>
      </c>
      <c r="BE36" s="77" t="n">
        <f aca="false">BC36-BB36</f>
        <v>16</v>
      </c>
      <c r="BF36" s="77" t="n">
        <f aca="false">AQ36</f>
        <v>8698.21598250091</v>
      </c>
      <c r="BG36" s="139" t="n">
        <f aca="false">BD36/24</f>
        <v>39.125</v>
      </c>
      <c r="BH36" s="79" t="n">
        <v>0</v>
      </c>
      <c r="BI36" s="80" t="n">
        <v>0</v>
      </c>
      <c r="BJ36" s="82" t="n">
        <v>22.56</v>
      </c>
      <c r="BK36" s="82" t="n">
        <v>20.22</v>
      </c>
      <c r="BL36" s="82" t="n">
        <v>17.65</v>
      </c>
      <c r="BM36" s="82" t="n">
        <v>50.1</v>
      </c>
      <c r="BN36" s="83" t="n">
        <v>0.9369</v>
      </c>
      <c r="BO36" s="82" t="n">
        <v>87.33</v>
      </c>
      <c r="BP36" s="81" t="n">
        <v>86.7</v>
      </c>
      <c r="BQ36" s="84"/>
      <c r="BR36" s="77" t="n">
        <v>11276</v>
      </c>
      <c r="BS36" s="77" t="n">
        <v>11482</v>
      </c>
      <c r="BT36" s="98"/>
      <c r="BU36" s="78" t="n">
        <v>0</v>
      </c>
      <c r="BV36" s="169" t="n">
        <f aca="false">BH36+BI36</f>
        <v>0</v>
      </c>
    </row>
    <row r="37" customFormat="false" ht="14.3" hidden="false" customHeight="false" outlineLevel="0" collapsed="false">
      <c r="A37" s="54"/>
      <c r="B37" s="55" t="n">
        <v>43616</v>
      </c>
      <c r="C37" s="56" t="n">
        <v>99</v>
      </c>
      <c r="D37" s="57" t="n">
        <v>0.3798</v>
      </c>
      <c r="E37" s="58" t="n">
        <v>75.2</v>
      </c>
      <c r="F37" s="59" t="n">
        <v>111</v>
      </c>
      <c r="G37" s="59" t="n">
        <v>85</v>
      </c>
      <c r="H37" s="60" t="n">
        <v>24</v>
      </c>
      <c r="I37" s="60" t="n">
        <v>0</v>
      </c>
      <c r="J37" s="60" t="n">
        <v>24</v>
      </c>
      <c r="K37" s="60" t="n">
        <v>0</v>
      </c>
      <c r="L37" s="61" t="n">
        <v>0</v>
      </c>
      <c r="M37" s="61" t="n">
        <v>0</v>
      </c>
      <c r="N37" s="61" t="n">
        <v>0</v>
      </c>
      <c r="O37" s="61" t="n">
        <v>0</v>
      </c>
      <c r="P37" s="61" t="n">
        <v>0</v>
      </c>
      <c r="Q37" s="61" t="n">
        <v>0</v>
      </c>
      <c r="R37" s="61" t="n">
        <v>3404</v>
      </c>
      <c r="S37" s="62" t="n">
        <v>2961</v>
      </c>
      <c r="T37" s="62" t="n">
        <v>2961</v>
      </c>
      <c r="U37" s="63" t="n">
        <v>2893</v>
      </c>
      <c r="V37" s="63" t="n">
        <v>2978</v>
      </c>
      <c r="W37" s="60" t="n">
        <v>41</v>
      </c>
      <c r="X37" s="60" t="n">
        <v>0</v>
      </c>
      <c r="Y37" s="60" t="n">
        <v>42</v>
      </c>
      <c r="Z37" s="60" t="n">
        <v>0</v>
      </c>
      <c r="AA37" s="60" t="n">
        <v>60</v>
      </c>
      <c r="AB37" s="59" t="n">
        <v>0</v>
      </c>
      <c r="AC37" s="59" t="n">
        <f aca="false">(V37-U37)+AZ37</f>
        <v>85</v>
      </c>
      <c r="AD37" s="65" t="n">
        <f aca="false">U37-T37</f>
        <v>-68</v>
      </c>
      <c r="AE37" s="59" t="n">
        <v>127</v>
      </c>
      <c r="AF37" s="66" t="n">
        <f aca="false">IF(AE37&gt;0, V37/(AE37*24),"no data")</f>
        <v>0.977034120734908</v>
      </c>
      <c r="AG37" s="67" t="n">
        <f aca="false">IF(R37&gt;0,R37/24,"no data")</f>
        <v>141.833333333333</v>
      </c>
      <c r="AH37" s="66" t="n">
        <f aca="false">IF(U37&gt;0,(U37/R37),"no data")</f>
        <v>0.849882491186839</v>
      </c>
      <c r="AI37" s="68" t="n">
        <f aca="false">(1440-((W37*X37)+(Y37*Z37)+(AA37*AB37))/(W37+Y37+AA37))/1440</f>
        <v>1</v>
      </c>
      <c r="AJ37" s="69" t="n">
        <f aca="false">IF(U37&gt;0,(1440-((X37*W37+AT37*AU37)+(Z37*Y37+AV37*AW37)+(AA37*AB37+AX37*AY37))/(W37+Y37+AA37))/1440,"no data")</f>
        <v>0.874125874125874</v>
      </c>
      <c r="AK37" s="91" t="n">
        <v>7.583</v>
      </c>
      <c r="AL37" s="96" t="n">
        <v>134.99</v>
      </c>
      <c r="AM37" s="81" t="n">
        <f aca="false">AK37*AL37</f>
        <v>1023.62917</v>
      </c>
      <c r="AN37" s="91" t="n">
        <v>23.5652753</v>
      </c>
      <c r="AO37" s="166" t="n">
        <v>1007.79782954626</v>
      </c>
      <c r="AP37" s="58" t="n">
        <f aca="false">AN37*AO37</f>
        <v>23749.0333</v>
      </c>
      <c r="AQ37" s="166" t="n">
        <f aca="false">IF(U37&gt;0,((((AK37*AL37)+(AN37*AO37))/(U37*1000))*1000000),"no data")</f>
        <v>8562.96663325268</v>
      </c>
      <c r="AR37" s="168" t="n">
        <f aca="false">S37/24</f>
        <v>123.375</v>
      </c>
      <c r="AS37" s="34"/>
      <c r="AT37" s="59" t="n">
        <v>0</v>
      </c>
      <c r="AU37" s="76" t="n">
        <v>0</v>
      </c>
      <c r="AV37" s="76" t="n">
        <v>0</v>
      </c>
      <c r="AW37" s="59" t="n">
        <v>0</v>
      </c>
      <c r="AX37" s="76" t="n">
        <v>18</v>
      </c>
      <c r="AY37" s="59" t="n">
        <v>1440</v>
      </c>
      <c r="AZ37" s="59" t="n">
        <v>0</v>
      </c>
      <c r="BB37" s="77" t="n">
        <v>983</v>
      </c>
      <c r="BC37" s="77" t="n">
        <v>988</v>
      </c>
      <c r="BD37" s="77" t="n">
        <v>1007</v>
      </c>
      <c r="BE37" s="77" t="n">
        <f aca="false">BC37-BB37</f>
        <v>5</v>
      </c>
      <c r="BF37" s="77" t="n">
        <f aca="false">AQ37</f>
        <v>8562.96663325268</v>
      </c>
      <c r="BG37" s="139" t="n">
        <f aca="false">BD37/24</f>
        <v>41.9583333333333</v>
      </c>
      <c r="BH37" s="79" t="n">
        <v>0</v>
      </c>
      <c r="BI37" s="80" t="n">
        <v>0</v>
      </c>
      <c r="BJ37" s="82" t="n">
        <v>23.65</v>
      </c>
      <c r="BK37" s="82" t="n">
        <v>20.96</v>
      </c>
      <c r="BL37" s="82" t="n">
        <v>18.39</v>
      </c>
      <c r="BM37" s="82" t="n">
        <v>50.1</v>
      </c>
      <c r="BN37" s="83" t="n">
        <v>0.9375</v>
      </c>
      <c r="BO37" s="82" t="n">
        <v>87.56</v>
      </c>
      <c r="BP37" s="81" t="n">
        <v>86.56</v>
      </c>
      <c r="BQ37" s="84"/>
      <c r="BR37" s="77" t="n">
        <v>11302</v>
      </c>
      <c r="BS37" s="77" t="n">
        <v>11537</v>
      </c>
      <c r="BT37" s="98"/>
      <c r="BU37" s="78" t="n">
        <v>5.3</v>
      </c>
      <c r="BV37" s="169" t="n">
        <f aca="false">BH37+BI37</f>
        <v>0</v>
      </c>
    </row>
    <row r="38" customFormat="false" ht="14.3" hidden="false" customHeight="false" outlineLevel="0" collapsed="false">
      <c r="A38" s="54"/>
      <c r="B38" s="55" t="n">
        <v>43617</v>
      </c>
      <c r="C38" s="56"/>
      <c r="D38" s="57"/>
      <c r="E38" s="58"/>
      <c r="F38" s="59"/>
      <c r="G38" s="59"/>
      <c r="H38" s="60"/>
      <c r="I38" s="60"/>
      <c r="J38" s="60"/>
      <c r="K38" s="60"/>
      <c r="L38" s="61"/>
      <c r="M38" s="61"/>
      <c r="N38" s="61"/>
      <c r="O38" s="61"/>
      <c r="P38" s="61"/>
      <c r="Q38" s="61"/>
      <c r="R38" s="61"/>
      <c r="S38" s="62"/>
      <c r="T38" s="62"/>
      <c r="U38" s="63"/>
      <c r="V38" s="63"/>
      <c r="W38" s="60"/>
      <c r="X38" s="60"/>
      <c r="Y38" s="60"/>
      <c r="Z38" s="60"/>
      <c r="AA38" s="60"/>
      <c r="AB38" s="59"/>
      <c r="AC38" s="59" t="n">
        <f aca="false">(V38-U38)+AZ38</f>
        <v>0</v>
      </c>
      <c r="AD38" s="65" t="n">
        <f aca="false">U38-T38</f>
        <v>0</v>
      </c>
      <c r="AE38" s="59"/>
      <c r="AF38" s="66" t="str">
        <f aca="false">IF(AE38&gt;0, V38/(AE38*24),"no data")</f>
        <v>no data</v>
      </c>
      <c r="AG38" s="67" t="str">
        <f aca="false">IF(R38&gt;0,R38/24,"no data")</f>
        <v>no data</v>
      </c>
      <c r="AH38" s="66" t="str">
        <f aca="false">IF(U38&gt;0,(U38/R38),"no data")</f>
        <v>no data</v>
      </c>
      <c r="AI38" s="68" t="e">
        <f aca="false">(1440-((W38*X38)+(Y38*Z38)+(AA38*AB38))/(W38+Y38+AA38))/1440</f>
        <v>#DIV/0!</v>
      </c>
      <c r="AJ38" s="69" t="str">
        <f aca="false">IF(U38&gt;0,(1440-((X38*W38+AT38*AU38)+(Z38*Y38+AV38*AW38)+(AA38*AB38+AX38*AY38))/(W38+Y38+AA38))/1440,"no data")</f>
        <v>no data</v>
      </c>
      <c r="AK38" s="91"/>
      <c r="AL38" s="96"/>
      <c r="AM38" s="81" t="n">
        <f aca="false">AK38*AL38</f>
        <v>0</v>
      </c>
      <c r="AN38" s="91"/>
      <c r="AO38" s="166"/>
      <c r="AP38" s="58" t="n">
        <f aca="false">AN38*AO38</f>
        <v>0</v>
      </c>
      <c r="AQ38" s="166" t="str">
        <f aca="false">IF(U38&gt;0,((((AK38*AL38)+(AN38*AO38))/(U38*1000))*1000000),"no data")</f>
        <v>no data</v>
      </c>
      <c r="AR38" s="168" t="n">
        <f aca="false">S38/24</f>
        <v>0</v>
      </c>
      <c r="AS38" s="34"/>
      <c r="AT38" s="59"/>
      <c r="AU38" s="76"/>
      <c r="AV38" s="76"/>
      <c r="AW38" s="59"/>
      <c r="AX38" s="76"/>
      <c r="AY38" s="59"/>
      <c r="AZ38" s="59"/>
      <c r="BB38" s="77"/>
      <c r="BC38" s="77"/>
      <c r="BD38" s="77"/>
      <c r="BE38" s="77" t="n">
        <f aca="false">BC38-BB38</f>
        <v>0</v>
      </c>
      <c r="BF38" s="77" t="str">
        <f aca="false">AQ38</f>
        <v>no data</v>
      </c>
      <c r="BG38" s="139" t="n">
        <f aca="false">BD38/24</f>
        <v>0</v>
      </c>
      <c r="BH38" s="79"/>
      <c r="BI38" s="80"/>
      <c r="BJ38" s="82"/>
      <c r="BK38" s="82"/>
      <c r="BL38" s="82"/>
      <c r="BM38" s="82"/>
      <c r="BN38" s="83"/>
      <c r="BO38" s="82"/>
      <c r="BP38" s="81"/>
      <c r="BQ38" s="84"/>
      <c r="BR38" s="77"/>
      <c r="BS38" s="77"/>
      <c r="BT38" s="98"/>
      <c r="BU38" s="78"/>
    </row>
    <row r="39" customFormat="false" ht="14.3" hidden="false" customHeight="false" outlineLevel="0" collapsed="false">
      <c r="A39" s="54"/>
      <c r="B39" s="55" t="n">
        <v>43618</v>
      </c>
      <c r="C39" s="56"/>
      <c r="D39" s="57"/>
      <c r="E39" s="58"/>
      <c r="F39" s="59"/>
      <c r="G39" s="59"/>
      <c r="H39" s="60"/>
      <c r="I39" s="60"/>
      <c r="J39" s="60"/>
      <c r="K39" s="60"/>
      <c r="L39" s="61"/>
      <c r="M39" s="61"/>
      <c r="N39" s="61"/>
      <c r="O39" s="61"/>
      <c r="P39" s="61"/>
      <c r="Q39" s="61"/>
      <c r="R39" s="61"/>
      <c r="S39" s="62"/>
      <c r="T39" s="62"/>
      <c r="U39" s="63"/>
      <c r="V39" s="63"/>
      <c r="W39" s="60"/>
      <c r="X39" s="60"/>
      <c r="Y39" s="60"/>
      <c r="Z39" s="60"/>
      <c r="AA39" s="60"/>
      <c r="AB39" s="59"/>
      <c r="AC39" s="59" t="n">
        <f aca="false">(V39-U39)+AZ39</f>
        <v>0</v>
      </c>
      <c r="AD39" s="65" t="n">
        <f aca="false">U39-T39</f>
        <v>0</v>
      </c>
      <c r="AE39" s="59"/>
      <c r="AF39" s="66" t="str">
        <f aca="false">IF(AE39&gt;0, V39/(AE39*24),"no data")</f>
        <v>no data</v>
      </c>
      <c r="AG39" s="67" t="str">
        <f aca="false">IF(R39&gt;0,R39/24,"no data")</f>
        <v>no data</v>
      </c>
      <c r="AH39" s="66" t="str">
        <f aca="false">IF(U39&gt;0,(U39/R39),"no data")</f>
        <v>no data</v>
      </c>
      <c r="AI39" s="68" t="e">
        <f aca="false">(1440-((W39*X39)+(Y39*Z39)+(AA39*AB39))/(W39+Y39+AA39))/1440</f>
        <v>#DIV/0!</v>
      </c>
      <c r="AJ39" s="69" t="str">
        <f aca="false">IF(U39&gt;0,(1440-((X39*W39+AT39*AU39)+(Z39*Y39+AV39*AW39)+(AA39*AB39+AX39*AY39))/(W39+Y39+AA39))/1440,"no data")</f>
        <v>no data</v>
      </c>
      <c r="AK39" s="91"/>
      <c r="AL39" s="96"/>
      <c r="AM39" s="81" t="n">
        <f aca="false">AK39*AL39</f>
        <v>0</v>
      </c>
      <c r="AN39" s="91"/>
      <c r="AO39" s="166"/>
      <c r="AP39" s="58" t="n">
        <f aca="false">AN39*AO39</f>
        <v>0</v>
      </c>
      <c r="AQ39" s="166" t="str">
        <f aca="false">IF(U39&gt;0,((((AK39*AL39)+(AN39*AO39))/(U39*1000))*1000000),"no data")</f>
        <v>no data</v>
      </c>
      <c r="AR39" s="168" t="n">
        <f aca="false">S39/24</f>
        <v>0</v>
      </c>
      <c r="AS39" s="34"/>
      <c r="AT39" s="59"/>
      <c r="AU39" s="76"/>
      <c r="AV39" s="76"/>
      <c r="AW39" s="59"/>
      <c r="AX39" s="76"/>
      <c r="AY39" s="59"/>
      <c r="AZ39" s="59"/>
      <c r="BB39" s="77"/>
      <c r="BC39" s="77"/>
      <c r="BD39" s="77"/>
      <c r="BE39" s="77" t="n">
        <f aca="false">BC39-BB39</f>
        <v>0</v>
      </c>
      <c r="BF39" s="77" t="str">
        <f aca="false">AQ39</f>
        <v>no data</v>
      </c>
      <c r="BG39" s="139" t="n">
        <f aca="false">BD39/24</f>
        <v>0</v>
      </c>
      <c r="BH39" s="79"/>
      <c r="BI39" s="80"/>
      <c r="BJ39" s="82"/>
      <c r="BK39" s="82"/>
      <c r="BL39" s="82"/>
      <c r="BM39" s="82"/>
      <c r="BN39" s="83"/>
      <c r="BO39" s="82"/>
      <c r="BP39" s="81"/>
      <c r="BQ39" s="84"/>
      <c r="BR39" s="77"/>
      <c r="BS39" s="77"/>
      <c r="BT39" s="98"/>
      <c r="BU39" s="78"/>
    </row>
    <row r="40" customFormat="false" ht="14.3" hidden="false" customHeight="false" outlineLevel="0" collapsed="false">
      <c r="A40" s="54"/>
      <c r="B40" s="55" t="n">
        <v>43619</v>
      </c>
      <c r="C40" s="56"/>
      <c r="D40" s="57"/>
      <c r="E40" s="58"/>
      <c r="F40" s="59"/>
      <c r="G40" s="59"/>
      <c r="H40" s="60"/>
      <c r="I40" s="60"/>
      <c r="J40" s="60"/>
      <c r="K40" s="60"/>
      <c r="L40" s="61"/>
      <c r="M40" s="61"/>
      <c r="N40" s="61"/>
      <c r="O40" s="61"/>
      <c r="P40" s="61"/>
      <c r="Q40" s="61"/>
      <c r="R40" s="61"/>
      <c r="S40" s="62"/>
      <c r="T40" s="62"/>
      <c r="U40" s="63"/>
      <c r="V40" s="63"/>
      <c r="W40" s="60"/>
      <c r="X40" s="60"/>
      <c r="Y40" s="60"/>
      <c r="Z40" s="60"/>
      <c r="AA40" s="60"/>
      <c r="AB40" s="59"/>
      <c r="AC40" s="59" t="n">
        <f aca="false">(V40-U40)+AZ40</f>
        <v>0</v>
      </c>
      <c r="AD40" s="65" t="n">
        <f aca="false">U40-T40</f>
        <v>0</v>
      </c>
      <c r="AE40" s="59"/>
      <c r="AF40" s="66" t="str">
        <f aca="false">IF(AE40&gt;0, V40/(AE40*24),"no data")</f>
        <v>no data</v>
      </c>
      <c r="AG40" s="67" t="str">
        <f aca="false">IF(R40&gt;0,R40/24,"no data")</f>
        <v>no data</v>
      </c>
      <c r="AH40" s="66" t="str">
        <f aca="false">IF(U40&gt;0,(U40/R40),"no data")</f>
        <v>no data</v>
      </c>
      <c r="AI40" s="68" t="e">
        <f aca="false">(1440-((W40*X40)+(Y40*Z40)+(AA40*AB40))/(W40+Y40+AA40))/1440</f>
        <v>#DIV/0!</v>
      </c>
      <c r="AJ40" s="69" t="str">
        <f aca="false">IF(U40&gt;0,(1440-((X40*W40+AT40*AU40)+(Z40*Y40+AV40*AW40)+(AA40*AB40+AX40*AY40))/(W40+Y40+AA40))/1440,"no data")</f>
        <v>no data</v>
      </c>
      <c r="AK40" s="91"/>
      <c r="AL40" s="96"/>
      <c r="AM40" s="81" t="n">
        <f aca="false">AK40*AL40</f>
        <v>0</v>
      </c>
      <c r="AN40" s="91"/>
      <c r="AO40" s="166"/>
      <c r="AP40" s="58" t="n">
        <f aca="false">AN40*AO40</f>
        <v>0</v>
      </c>
      <c r="AQ40" s="166" t="str">
        <f aca="false">IF(U40&gt;0,((((AK40*AL40)+(AN40*AO40))/(U40*1000))*1000000),"no data")</f>
        <v>no data</v>
      </c>
      <c r="AR40" s="168" t="n">
        <f aca="false">S40/24</f>
        <v>0</v>
      </c>
      <c r="AS40" s="34"/>
      <c r="AT40" s="59"/>
      <c r="AU40" s="76"/>
      <c r="AV40" s="76"/>
      <c r="AW40" s="59"/>
      <c r="AX40" s="76"/>
      <c r="AY40" s="59"/>
      <c r="AZ40" s="59"/>
      <c r="BB40" s="77"/>
      <c r="BC40" s="77"/>
      <c r="BD40" s="77"/>
      <c r="BE40" s="77" t="n">
        <f aca="false">BC40-BB40</f>
        <v>0</v>
      </c>
      <c r="BF40" s="77" t="str">
        <f aca="false">AQ40</f>
        <v>no data</v>
      </c>
      <c r="BG40" s="139" t="n">
        <f aca="false">BD40/24</f>
        <v>0</v>
      </c>
      <c r="BH40" s="79"/>
      <c r="BI40" s="80"/>
      <c r="BJ40" s="82"/>
      <c r="BK40" s="82"/>
      <c r="BL40" s="82"/>
      <c r="BM40" s="82"/>
      <c r="BN40" s="83"/>
      <c r="BO40" s="82"/>
      <c r="BP40" s="81"/>
      <c r="BQ40" s="84"/>
      <c r="BR40" s="77"/>
      <c r="BS40" s="77"/>
      <c r="BT40" s="98"/>
      <c r="BU40" s="78"/>
    </row>
    <row r="41" customFormat="false" ht="14.3" hidden="false" customHeight="false" outlineLevel="0" collapsed="false">
      <c r="A41" s="255"/>
      <c r="B41" s="256" t="s">
        <v>137</v>
      </c>
      <c r="C41" s="257" t="n">
        <f aca="false">AVERAGE(C7:C37)</f>
        <v>90.9651612903226</v>
      </c>
      <c r="D41" s="258" t="n">
        <f aca="false">AVERAGE(D7:D37)</f>
        <v>0.431948387096774</v>
      </c>
      <c r="E41" s="257" t="n">
        <f aca="false">AVERAGE(E7:E37)</f>
        <v>69.1893548387097</v>
      </c>
      <c r="F41" s="257" t="n">
        <f aca="false">AVERAGE(F7:F37)</f>
        <v>102.937741935484</v>
      </c>
      <c r="G41" s="257" t="n">
        <f aca="false">AVERAGE(G7:G37)</f>
        <v>78.3558064516129</v>
      </c>
      <c r="H41" s="257" t="n">
        <f aca="false">SUM(H7:H37)+(INT(SUM(I7:I37)/60))</f>
        <v>468</v>
      </c>
      <c r="I41" s="257" t="n">
        <f aca="false">SUM(I7:I37)-(INT(SUM(I7:I37)/60)*60)</f>
        <v>53</v>
      </c>
      <c r="J41" s="257" t="n">
        <f aca="false">SUM(J7:J37)+(INT(SUM(K7:K37)/60))</f>
        <v>543</v>
      </c>
      <c r="K41" s="257" t="n">
        <f aca="false">SUM(K7:K37)-(INT(SUM(K7:K37)/60)*60)</f>
        <v>10</v>
      </c>
      <c r="L41" s="257" t="n">
        <f aca="false">SUM(L7:L37)+(INT(SUM(M7:M37)/60))</f>
        <v>267</v>
      </c>
      <c r="M41" s="257" t="n">
        <f aca="false">SUM(M7:M37)-(INT(SUM(M7:M37)/60)*60)</f>
        <v>8</v>
      </c>
      <c r="N41" s="257" t="n">
        <f aca="false">SUM(N7:N37)+(INT(SUM(O7:O37)/60))</f>
        <v>188</v>
      </c>
      <c r="O41" s="257" t="n">
        <f aca="false">SUM(O7:O37)-(INT(SUM(O7:O37)/60)*60)</f>
        <v>39</v>
      </c>
      <c r="P41" s="257" t="n">
        <f aca="false">SUM(P7:P37)+(INT(SUM(Q7:Q37)/60))</f>
        <v>127</v>
      </c>
      <c r="Q41" s="257" t="n">
        <f aca="false">SUM(Q7:Q37)-(INT(SUM(Q7:Q37)/60)*60)</f>
        <v>41</v>
      </c>
      <c r="R41" s="259" t="n">
        <f aca="false">SUM(R7:R37)</f>
        <v>108103</v>
      </c>
      <c r="S41" s="259" t="n">
        <f aca="false">SUM(S7:S37)</f>
        <v>103042.5</v>
      </c>
      <c r="T41" s="259" t="n">
        <f aca="false">SUM(T7:T37)</f>
        <v>65943.5</v>
      </c>
      <c r="U41" s="260" t="n">
        <v>64881.49</v>
      </c>
      <c r="V41" s="259" t="n">
        <f aca="false">SUM(V7:V37)</f>
        <v>66969</v>
      </c>
      <c r="W41" s="261" t="n">
        <f aca="false">AVERAGE(W7:W37)</f>
        <v>41.8064516129032</v>
      </c>
      <c r="X41" s="261" t="n">
        <f aca="false">SUM(X7:X37)</f>
        <v>70</v>
      </c>
      <c r="Y41" s="261" t="n">
        <f aca="false">AVERAGE(Y7:Y37)</f>
        <v>42.5161290322581</v>
      </c>
      <c r="Z41" s="261" t="n">
        <f aca="false">SUM(Z7:Z37)</f>
        <v>55</v>
      </c>
      <c r="AA41" s="261" t="n">
        <f aca="false">AVERAGE(AA7:AA37)</f>
        <v>60.0967741935484</v>
      </c>
      <c r="AB41" s="261" t="n">
        <f aca="false">SUM(AB7:AB37)</f>
        <v>100</v>
      </c>
      <c r="AC41" s="262" t="n">
        <f aca="false">V41-U41+AZ41</f>
        <v>2215.51</v>
      </c>
      <c r="AD41" s="263" t="n">
        <f aca="false">(SUM($AD$9:$AD$40))</f>
        <v>-986.5</v>
      </c>
      <c r="AE41" s="263" t="n">
        <f aca="false">AVERAGE(AE7:AE37)</f>
        <v>109.290322580645</v>
      </c>
      <c r="AF41" s="265" t="n">
        <f aca="false">AVERAGE(AF7:AF37)</f>
        <v>0.799409520566465</v>
      </c>
      <c r="AG41" s="265" t="n">
        <f aca="false">AVERAGE(AG7:AG37)</f>
        <v>145.299731182796</v>
      </c>
      <c r="AH41" s="264" t="n">
        <f aca="false">U41/R41</f>
        <v>0.600182141106167</v>
      </c>
      <c r="AI41" s="264" t="n">
        <f aca="false">AVERAGE(AI7:AI37)</f>
        <v>0.998248615184099</v>
      </c>
      <c r="AJ41" s="264" t="n">
        <f aca="false">AVERAGE(AJ7:AJ37)</f>
        <v>0.897101297292845</v>
      </c>
      <c r="AK41" s="266" t="n">
        <f aca="false">SUM(AK7:AK37)</f>
        <v>177.744</v>
      </c>
      <c r="AL41" s="266" t="n">
        <f aca="false">AVERAGE(AL7:AL37)</f>
        <v>114.70935483871</v>
      </c>
      <c r="AM41" s="266" t="n">
        <f aca="false">SUM(AM7:AM37)</f>
        <v>24180.87084</v>
      </c>
      <c r="AN41" s="266" t="n">
        <f aca="false">SUM(AN7:AN37)</f>
        <v>539.19206298</v>
      </c>
      <c r="AO41" s="265" t="n">
        <f aca="false">AVERAGE(AO7:AO37)</f>
        <v>841.905500581674</v>
      </c>
      <c r="AP41" s="265" t="n">
        <f aca="false">SUM(AP7:AP37)</f>
        <v>541682.997934</v>
      </c>
      <c r="AQ41" s="267" t="n">
        <f aca="false">((AM41+AP41))/(U41*1000)*1000000</f>
        <v>8721.49928699233</v>
      </c>
      <c r="AR41" s="268"/>
      <c r="AS41" s="34"/>
      <c r="AT41" s="269" t="n">
        <f aca="false">SUM(AT7:AT37)</f>
        <v>205</v>
      </c>
      <c r="AU41" s="269" t="n">
        <f aca="false">SUM(AU7:AU37)</f>
        <v>409</v>
      </c>
      <c r="AV41" s="269" t="n">
        <f aca="false">SUM(AV7:AV37)</f>
        <v>117</v>
      </c>
      <c r="AW41" s="269" t="n">
        <f aca="false">SUM(AW7:AW37)</f>
        <v>676</v>
      </c>
      <c r="AX41" s="269" t="n">
        <f aca="false">SUM(AX7:AX37)</f>
        <v>560</v>
      </c>
      <c r="AY41" s="269" t="n">
        <f aca="false">SUM(AY7:AY37)</f>
        <v>25166</v>
      </c>
      <c r="AZ41" s="269" t="n">
        <f aca="false">SUM(AZ7:AZ37)</f>
        <v>128</v>
      </c>
      <c r="BB41" s="269" t="n">
        <f aca="false">SUM(BB7:BB37)</f>
        <v>19679</v>
      </c>
      <c r="BC41" s="269" t="n">
        <f aca="false">SUM(BC7:BC37)</f>
        <v>23218</v>
      </c>
      <c r="BD41" s="269" t="n">
        <f aca="false">SUM(BD7:BD37)</f>
        <v>24072</v>
      </c>
      <c r="BE41" s="5" t="n">
        <f aca="false">(BC41-BB41)</f>
        <v>3539</v>
      </c>
      <c r="BF41" s="271" t="n">
        <f aca="false">AQ41</f>
        <v>8721.49928699233</v>
      </c>
      <c r="BG41" s="271" t="n">
        <f aca="false">SUM(BG12:BG40)</f>
        <v>984.75</v>
      </c>
      <c r="BH41" s="271" t="n">
        <f aca="false">SUM(BH9:BH40)</f>
        <v>13.387</v>
      </c>
      <c r="BI41" s="271" t="n">
        <f aca="false">SUM(BI9:BI40)</f>
        <v>12.83</v>
      </c>
      <c r="BJ41" s="271" t="n">
        <f aca="false">SUM(BJ9:BJ40)</f>
        <v>504.301</v>
      </c>
      <c r="BK41" s="271" t="n">
        <f aca="false">SUM(BK9:BK40)</f>
        <v>481.806</v>
      </c>
      <c r="BL41" s="271" t="n">
        <f aca="false">SUM(BL9:BL40)</f>
        <v>424.352</v>
      </c>
      <c r="BM41" s="272" t="n">
        <f aca="false">AVERAGE(BM9:BM40)</f>
        <v>50.0993103448276</v>
      </c>
      <c r="BN41" s="272" t="n">
        <f aca="false">AVERAGE(BN9:BN40)</f>
        <v>0.774879310344828</v>
      </c>
      <c r="BO41" s="272" t="n">
        <f aca="false">AVERAGE(BO9:BO40)</f>
        <v>69.3465517241379</v>
      </c>
      <c r="BP41" s="272" t="n">
        <f aca="false">AVERAGE(BP9:BP40)</f>
        <v>71.9406896551724</v>
      </c>
      <c r="BQ41" s="84"/>
      <c r="BR41" s="340" t="n">
        <f aca="false">AVERAGE(BR7:BR37)</f>
        <v>8731.25806451613</v>
      </c>
      <c r="BS41" s="340" t="n">
        <f aca="false">AVERAGE(BS7:BS37)</f>
        <v>9620.96774193548</v>
      </c>
      <c r="BT41" s="5"/>
      <c r="BU41" s="273" t="n">
        <f aca="false">(SUM(BU7:BU37))</f>
        <v>71.43</v>
      </c>
    </row>
    <row r="42" customFormat="false" ht="14.95" hidden="false" customHeight="false" outlineLevel="0" collapsed="false">
      <c r="A42" s="274"/>
      <c r="B42" s="275" t="s">
        <v>138</v>
      </c>
      <c r="C42" s="276" t="s">
        <v>139</v>
      </c>
      <c r="D42" s="277" t="s">
        <v>140</v>
      </c>
      <c r="E42" s="277"/>
      <c r="F42" s="278" t="s">
        <v>141</v>
      </c>
      <c r="G42" s="278" t="s">
        <v>142</v>
      </c>
      <c r="H42" s="278" t="s">
        <v>80</v>
      </c>
      <c r="I42" s="278" t="s">
        <v>81</v>
      </c>
      <c r="J42" s="278" t="s">
        <v>80</v>
      </c>
      <c r="K42" s="278" t="s">
        <v>81</v>
      </c>
      <c r="L42" s="278" t="s">
        <v>80</v>
      </c>
      <c r="M42" s="278" t="s">
        <v>81</v>
      </c>
      <c r="N42" s="278" t="s">
        <v>80</v>
      </c>
      <c r="O42" s="278" t="s">
        <v>81</v>
      </c>
      <c r="P42" s="279" t="s">
        <v>143</v>
      </c>
      <c r="Q42" s="279" t="s">
        <v>144</v>
      </c>
      <c r="R42" s="279" t="s">
        <v>145</v>
      </c>
      <c r="S42" s="279" t="s">
        <v>145</v>
      </c>
      <c r="T42" s="279" t="s">
        <v>145</v>
      </c>
      <c r="U42" s="279" t="s">
        <v>145</v>
      </c>
      <c r="V42" s="279" t="s">
        <v>145</v>
      </c>
      <c r="W42" s="279" t="s">
        <v>146</v>
      </c>
      <c r="X42" s="279" t="s">
        <v>147</v>
      </c>
      <c r="Y42" s="279" t="s">
        <v>148</v>
      </c>
      <c r="Z42" s="279" t="s">
        <v>147</v>
      </c>
      <c r="AA42" s="279" t="s">
        <v>148</v>
      </c>
      <c r="AB42" s="279" t="s">
        <v>147</v>
      </c>
      <c r="AC42" s="279" t="s">
        <v>149</v>
      </c>
      <c r="AD42" s="279" t="s">
        <v>150</v>
      </c>
      <c r="AE42" s="279" t="s">
        <v>151</v>
      </c>
      <c r="AF42" s="279" t="s">
        <v>152</v>
      </c>
      <c r="AG42" s="279" t="s">
        <v>153</v>
      </c>
      <c r="AH42" s="279" t="s">
        <v>153</v>
      </c>
      <c r="AI42" s="279"/>
      <c r="AJ42" s="279" t="s">
        <v>153</v>
      </c>
      <c r="AK42" s="279" t="s">
        <v>154</v>
      </c>
      <c r="AL42" s="279" t="s">
        <v>153</v>
      </c>
      <c r="AM42" s="279"/>
      <c r="AN42" s="279" t="s">
        <v>154</v>
      </c>
      <c r="AO42" s="279" t="s">
        <v>153</v>
      </c>
      <c r="AP42" s="280"/>
      <c r="AQ42" s="281" t="s">
        <v>153</v>
      </c>
      <c r="AR42" s="282"/>
      <c r="AS42" s="283"/>
      <c r="AZ42" s="284" t="s">
        <v>154</v>
      </c>
      <c r="BF42" s="285" t="str">
        <f aca="false">AQ42</f>
        <v>Avg.</v>
      </c>
      <c r="BR42" s="5"/>
      <c r="BS42" s="5"/>
      <c r="BT42" s="5"/>
    </row>
    <row r="43" customFormat="false" ht="14.95" hidden="false" customHeight="false" outlineLevel="0" collapsed="false"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7"/>
      <c r="AQ43" s="288"/>
      <c r="AR43" s="288"/>
      <c r="BA43" s="289"/>
      <c r="BB43" s="290"/>
      <c r="BC43" s="290"/>
      <c r="BD43" s="290"/>
      <c r="BE43" s="5"/>
      <c r="BR43" s="5"/>
      <c r="BS43" s="5"/>
      <c r="BT43" s="5"/>
    </row>
    <row r="44" customFormat="false" ht="57.75" hidden="false" customHeight="true" outlineLevel="0" collapsed="false">
      <c r="B44" s="291" t="s">
        <v>155</v>
      </c>
      <c r="C44" s="291" t="s">
        <v>156</v>
      </c>
      <c r="D44" s="291" t="s">
        <v>157</v>
      </c>
      <c r="E44" s="291" t="s">
        <v>4</v>
      </c>
      <c r="F44" s="291" t="s">
        <v>158</v>
      </c>
      <c r="G44" s="291"/>
      <c r="H44" s="291" t="s">
        <v>159</v>
      </c>
      <c r="I44" s="291"/>
      <c r="J44" s="291" t="s">
        <v>160</v>
      </c>
      <c r="K44" s="291"/>
      <c r="L44" s="291" t="s">
        <v>161</v>
      </c>
      <c r="M44" s="291"/>
      <c r="N44" s="291" t="s">
        <v>162</v>
      </c>
      <c r="O44" s="291"/>
      <c r="P44" s="291" t="s">
        <v>163</v>
      </c>
      <c r="Q44" s="291"/>
      <c r="R44" s="292" t="s">
        <v>164</v>
      </c>
      <c r="S44" s="293" t="s">
        <v>165</v>
      </c>
      <c r="T44" s="294" t="s">
        <v>166</v>
      </c>
      <c r="U44" s="291" t="s">
        <v>12</v>
      </c>
      <c r="V44" s="294" t="s">
        <v>13</v>
      </c>
      <c r="W44" s="291" t="s">
        <v>167</v>
      </c>
      <c r="X44" s="291" t="s">
        <v>15</v>
      </c>
      <c r="Y44" s="291" t="s">
        <v>168</v>
      </c>
      <c r="Z44" s="291" t="s">
        <v>17</v>
      </c>
      <c r="AA44" s="291" t="s">
        <v>19</v>
      </c>
      <c r="AB44" s="291" t="s">
        <v>18</v>
      </c>
      <c r="AC44" s="293" t="s">
        <v>20</v>
      </c>
      <c r="AD44" s="295" t="s">
        <v>21</v>
      </c>
      <c r="AE44" s="296" t="s">
        <v>22</v>
      </c>
      <c r="AF44" s="296" t="s">
        <v>23</v>
      </c>
      <c r="AG44" s="296" t="s">
        <v>169</v>
      </c>
      <c r="AH44" s="291" t="s">
        <v>170</v>
      </c>
      <c r="AI44" s="291" t="s">
        <v>26</v>
      </c>
      <c r="AJ44" s="297" t="s">
        <v>27</v>
      </c>
      <c r="AK44" s="294" t="s">
        <v>171</v>
      </c>
      <c r="AL44" s="298" t="s">
        <v>29</v>
      </c>
      <c r="AM44" s="298" t="s">
        <v>30</v>
      </c>
      <c r="AN44" s="294" t="s">
        <v>172</v>
      </c>
      <c r="AO44" s="298" t="s">
        <v>173</v>
      </c>
      <c r="AP44" s="298" t="s">
        <v>33</v>
      </c>
      <c r="AQ44" s="297" t="s">
        <v>174</v>
      </c>
      <c r="AR44" s="299"/>
      <c r="AS44" s="299"/>
      <c r="BA44" s="289"/>
      <c r="BB44" s="290"/>
      <c r="BC44" s="290"/>
      <c r="BD44" s="290"/>
      <c r="BE44" s="300" t="n">
        <f aca="false">AVERAGE(BE27:BE31)</f>
        <v>301.8</v>
      </c>
      <c r="BR44" s="5"/>
      <c r="BS44" s="5"/>
      <c r="BT44" s="5"/>
    </row>
    <row r="45" customFormat="false" ht="14.3" hidden="false" customHeight="false" outlineLevel="0" collapsed="false">
      <c r="B45" s="301" t="s">
        <v>102</v>
      </c>
      <c r="C45" s="302" t="n">
        <f aca="false">IF(C6=0,"no data",AVERAGE(C6:C12))</f>
        <v>89.6</v>
      </c>
      <c r="D45" s="303" t="n">
        <f aca="false">IF(D6=0,"no data",AVERAGE(D6:D12))</f>
        <v>0.371</v>
      </c>
      <c r="E45" s="302" t="n">
        <f aca="false">IF(E6=0,"no data",AVERAGE(E6:E12))</f>
        <v>63.3142857142857</v>
      </c>
      <c r="F45" s="302" t="n">
        <f aca="false">IF(F6=0,"no data",AVERAGE(F6:F12))</f>
        <v>102.285714285714</v>
      </c>
      <c r="G45" s="302" t="n">
        <f aca="false">IF(G6=0,"no data",AVERAGE(G6:G12))</f>
        <v>76.4285714285714</v>
      </c>
      <c r="H45" s="302" t="n">
        <f aca="false">SUM(H6:H12)+INT(SUM(I6:I12)/60)</f>
        <v>14</v>
      </c>
      <c r="I45" s="302" t="n">
        <f aca="false">SUM(I6:I12)-INT(SUM(I6:I12)/60)*60</f>
        <v>46</v>
      </c>
      <c r="J45" s="302" t="n">
        <f aca="false">SUM(J6:J12)+INT(SUM(K6:K12)/60)</f>
        <v>50</v>
      </c>
      <c r="K45" s="302" t="n">
        <f aca="false">SUM(K6:K12)-INT(SUM(K6:K12)/60)*60</f>
        <v>6</v>
      </c>
      <c r="L45" s="302" t="n">
        <f aca="false">SUM(L6:L12)+INT(SUM(M6:M12)/60)</f>
        <v>151</v>
      </c>
      <c r="M45" s="302" t="n">
        <f aca="false">SUM(M6:M12)-INT(SUM(M6:M12)/60)*60</f>
        <v>23</v>
      </c>
      <c r="N45" s="302" t="n">
        <f aca="false">SUM(N6:N12)+INT(SUM(O6:O12)/60)</f>
        <v>112</v>
      </c>
      <c r="O45" s="302" t="n">
        <f aca="false">SUM(O6:O12)-INT(SUM(O6:O12)/60)*60</f>
        <v>6</v>
      </c>
      <c r="P45" s="302" t="n">
        <f aca="false">SUM(P6:P12)+INT(SUM(Q6:Q12)/60)</f>
        <v>10</v>
      </c>
      <c r="Q45" s="302" t="n">
        <f aca="false">SUM(Q6:Q12)-INT(SUM(Q6:Q12)/60)*60</f>
        <v>45</v>
      </c>
      <c r="R45" s="304" t="n">
        <f aca="false">IF(R6=0,"no data", AVERAGE(R6:R12))</f>
        <v>3502</v>
      </c>
      <c r="S45" s="304" t="n">
        <f aca="false">IF(S6=0,"no data", AVERAGE(S6:S12))</f>
        <v>3463.14285714286</v>
      </c>
      <c r="T45" s="304" t="n">
        <f aca="false">IF(T6=0,"no data", AVERAGE(T6:T12))</f>
        <v>624.571428571429</v>
      </c>
      <c r="U45" s="304" t="n">
        <f aca="false">IF(U6=0,"no data", AVERAGE(U6:U12))</f>
        <v>621.714285714286</v>
      </c>
      <c r="V45" s="304" t="n">
        <f aca="false">IF(V6=0,"no data", AVERAGE(V6:V12))</f>
        <v>646.571428571429</v>
      </c>
      <c r="W45" s="305" t="n">
        <f aca="false">IF(W6=0,"no data", AVERAGE(W6:W12))</f>
        <v>42</v>
      </c>
      <c r="X45" s="306" t="str">
        <f aca="false">IF(AND(X6=0,X7=0,X8=0,X9=0,X10=0,X11= 0,X12=0),"No outage",SUM(X6:X12))</f>
        <v>No outage</v>
      </c>
      <c r="Y45" s="306" t="n">
        <f aca="false">IF(Y6=0,"no data", AVERAGE(Y6:Y12))</f>
        <v>43</v>
      </c>
      <c r="Z45" s="306" t="str">
        <f aca="false">IF(AND(Z6=0,Z7=0,Z8=0,Z9=0,Z10=0,Z11= 0,Z12=0),"No outage",SUM(Z6:Z12))</f>
        <v>No outage</v>
      </c>
      <c r="AA45" s="306" t="n">
        <f aca="false">IF(AND(AA6=0,AA7=0,AA8=0,AA9=0,AA10=0, AA11=0,AA12=0),"No outage",SUM(AA6:AA12))</f>
        <v>422</v>
      </c>
      <c r="AB45" s="306" t="str">
        <f aca="false">IF(Z6=0,"no data", AVERAGE(AB6:AB12))</f>
        <v>no data</v>
      </c>
      <c r="AC45" s="302" t="str">
        <f aca="false">IF(Z6=0,"no data", SUM(AC6:AC12))</f>
        <v>no data</v>
      </c>
      <c r="AD45" s="302" t="n">
        <f aca="false">IF(AD6=0,"no data", SUM(AD6:AD12))</f>
        <v>-20</v>
      </c>
      <c r="AE45" s="305" t="n">
        <f aca="false">IF(AE6=0,"no data", AVERAGE(AE6:AE12))</f>
        <v>58</v>
      </c>
      <c r="AF45" s="307" t="n">
        <f aca="false">IF(AF6=0,"no data", AVERAGE(AF6:AF12))</f>
        <v>0.492190755208333</v>
      </c>
      <c r="AG45" s="306" t="n">
        <f aca="false">IF(AG6=0,"no data", AVERAGE(AG6:AG12))</f>
        <v>145.916666666667</v>
      </c>
      <c r="AH45" s="307" t="n">
        <f aca="false">IF(AH6=0,"no data", AVERAGE(AH6:AH12))</f>
        <v>0.311432235075649</v>
      </c>
      <c r="AI45" s="307" t="n">
        <f aca="false">IF(AI6=0,"no data", AVERAGE(AI6:AI12))</f>
        <v>1</v>
      </c>
      <c r="AJ45" s="307" t="n">
        <f aca="false">IF(AJ6=0,"no data", AVERAGE(AJ6:AJ12))</f>
        <v>0.882239839901478</v>
      </c>
      <c r="AK45" s="306" t="n">
        <f aca="false">IF(AK6=0,"no data", SUM(AK6:AK12))</f>
        <v>17.73</v>
      </c>
      <c r="AL45" s="306" t="n">
        <f aca="false">IF(AL6=0,"no data", AVERAGE(AL6:AL12))</f>
        <v>78.8742857142857</v>
      </c>
      <c r="AM45" s="306" t="n">
        <f aca="false">AK45*AL45</f>
        <v>1398.44108571429</v>
      </c>
      <c r="AN45" s="306" t="n">
        <f aca="false">IF(AN6=0,"no data", SUM(AN6:AN12))</f>
        <v>36.77873988</v>
      </c>
      <c r="AO45" s="306" t="n">
        <f aca="false">IF(AO6=0,"no data", AVERAGE(AO6:AO12))</f>
        <v>572.064140077542</v>
      </c>
      <c r="AP45" s="306" t="n">
        <f aca="false">AN45*AO45</f>
        <v>21039.7982025878</v>
      </c>
      <c r="AQ45" s="308" t="n">
        <f aca="false">IF(AQ6=0,"no data", AVERAGE(AQ6:AQ12))</f>
        <v>9129.67893571937</v>
      </c>
      <c r="AR45" s="309"/>
      <c r="AS45" s="310"/>
      <c r="BA45" s="289"/>
      <c r="BB45" s="290"/>
      <c r="BC45" s="290"/>
      <c r="BD45" s="290"/>
      <c r="BR45" s="5"/>
      <c r="BS45" s="5"/>
      <c r="BT45" s="5"/>
    </row>
    <row r="46" customFormat="false" ht="14.3" hidden="false" customHeight="false" outlineLevel="0" collapsed="false">
      <c r="B46" s="301" t="s">
        <v>103</v>
      </c>
      <c r="C46" s="311" t="n">
        <f aca="false">IF(C13=0,"no data", AVERAGE(C13:C19))</f>
        <v>93.03</v>
      </c>
      <c r="D46" s="312" t="n">
        <f aca="false">IF(D13=0,"no data", AVERAGE(D13:D19))</f>
        <v>0.392514285714286</v>
      </c>
      <c r="E46" s="302" t="n">
        <v>0</v>
      </c>
      <c r="F46" s="311" t="n">
        <f aca="false">IF(F13=0,"no data", AVERAGE(F13:F19))</f>
        <v>105.374285714286</v>
      </c>
      <c r="G46" s="311" t="n">
        <f aca="false">IF(G13=0,"no data", AVERAGE(G13:G19))</f>
        <v>79.9271428571429</v>
      </c>
      <c r="H46" s="311" t="n">
        <f aca="false">SUM(H13:H19)+INT(SUM(I13:I19)/60)</f>
        <v>161</v>
      </c>
      <c r="I46" s="311" t="n">
        <f aca="false">SUM(I13:I19)-INT(SUM(J13:J19)/60)</f>
        <v>7</v>
      </c>
      <c r="J46" s="311" t="n">
        <f aca="false">SUM(J13:J19)+INT(SUM(K13:K19)/60)</f>
        <v>168</v>
      </c>
      <c r="K46" s="311" t="n">
        <f aca="false">SUM(K13:K19)-INT(SUM(L13:L19)/60)*60</f>
        <v>0</v>
      </c>
      <c r="L46" s="311" t="n">
        <f aca="false">SUM(L13:L19)+INT(SUM(M13:M19)/60)</f>
        <v>6</v>
      </c>
      <c r="M46" s="311" t="n">
        <f aca="false">SUM(M13:M19)-INT(SUM(N13:N19)/60)*60</f>
        <v>35</v>
      </c>
      <c r="N46" s="311" t="n">
        <f aca="false">SUM(N13:N19)+INT(SUM(O13:O19)/60)</f>
        <v>0</v>
      </c>
      <c r="O46" s="311" t="n">
        <f aca="false">SUM(O13:O19)-INT(SUM(P13:P19)/60)*60</f>
        <v>-60</v>
      </c>
      <c r="P46" s="311" t="n">
        <f aca="false">SUM(P13:P19)+INT(SUM(Q13:Q19)/60)</f>
        <v>89</v>
      </c>
      <c r="Q46" s="311" t="n">
        <f aca="false">SUM(Q7:Q13)-INT(SUM(Q13:Q19)/60)*60</f>
        <v>-195</v>
      </c>
      <c r="R46" s="313" t="n">
        <f aca="false">IF(R13=0,"no data", AVERAGE(R13:R19))</f>
        <v>3466.14285714286</v>
      </c>
      <c r="S46" s="313" t="n">
        <f aca="false">IF(S13=0,"no data", AVERAGE(S13:S19))</f>
        <v>3415.35714285714</v>
      </c>
      <c r="T46" s="313" t="n">
        <f aca="false">IF(T13=0,"no data", AVERAGE(T13:T19))</f>
        <v>3161.07142857143</v>
      </c>
      <c r="U46" s="313" t="n">
        <f aca="false">IF(U13=0,"no data", SUM(U13:U19))</f>
        <v>21944</v>
      </c>
      <c r="V46" s="313" t="n">
        <f aca="false">IF(V13=0,"no data", SUM(V13:V19))</f>
        <v>22606</v>
      </c>
      <c r="W46" s="313" t="n">
        <f aca="false">IF(W13=0,"no data", AVERAGE(W13:W19))</f>
        <v>42</v>
      </c>
      <c r="X46" s="314" t="str">
        <f aca="false">IF(AND(X13=0,X14=0,X15=0,X16=0,X17=0,X18=0,X19=0),"No outage",SUM(X13:X19))</f>
        <v>No outage</v>
      </c>
      <c r="Y46" s="314" t="n">
        <f aca="false">IF(AND(Y13=0,Y14=0,Y15=0,Y16=0,Y17=0,Y18=0,Y19=0),"No outage",SUM(Y13:Y19))</f>
        <v>295</v>
      </c>
      <c r="Z46" s="313" t="str">
        <f aca="false">IF(Z13=0,"no data", AVERAGE(Z13:Z19))</f>
        <v>no data</v>
      </c>
      <c r="AA46" s="314" t="n">
        <f aca="false">IF(AND(AA13=0,AA14=0,AA15=0,AA16=0,AA17=0,AA18=0,AA19=0),"No outage",SUM(AA13:AA19))</f>
        <v>421</v>
      </c>
      <c r="AB46" s="313" t="str">
        <f aca="false">IF(AB13=0,"no data", AVERAGE(AB13:AB19))</f>
        <v>no data</v>
      </c>
      <c r="AC46" s="313" t="n">
        <f aca="false">IF(AC13=0,"no data", SUM(AC13:AC19))</f>
        <v>565</v>
      </c>
      <c r="AD46" s="313" t="n">
        <f aca="false">IF(AD13=0,"no data", SUM(AD13:AD19))</f>
        <v>-183.5</v>
      </c>
      <c r="AE46" s="313" t="n">
        <f aca="false">IF(AE13=0,"no data", AVERAGE(AE13:AE19))</f>
        <v>144.428571428571</v>
      </c>
      <c r="AF46" s="315" t="n">
        <f aca="false">IF(AF13=0,"no data", AVERAGE(AF13:AF19))</f>
        <v>0.930235638946238</v>
      </c>
      <c r="AG46" s="313" t="n">
        <f aca="false">IF(AG13=0,"no data", AVERAGE(AG13:AG19))</f>
        <v>144.422619047619</v>
      </c>
      <c r="AH46" s="315" t="n">
        <f aca="false">IF(AH13=0,"no data", AVERAGE(AH13:AH19))</f>
        <v>0.904477961890702</v>
      </c>
      <c r="AI46" s="315" t="n">
        <f aca="false">IF(AI13=0,"no data", AVERAGE(AI13:AI19))</f>
        <v>1</v>
      </c>
      <c r="AJ46" s="315" t="n">
        <f aca="false">IF(AJ13=0,"no data", AVERAGE(AJ13:AJ19))</f>
        <v>0.944843511299277</v>
      </c>
      <c r="AK46" s="316" t="n">
        <f aca="false">IF(AK13=0,"no data",SUM(AK13:AK19))</f>
        <v>55.088</v>
      </c>
      <c r="AL46" s="317" t="n">
        <f aca="false">IF(AL13=0,"no data", AVERAGE(AL13:AL19))</f>
        <v>136.347142857143</v>
      </c>
      <c r="AM46" s="314" t="n">
        <f aca="false">AK46*AL46</f>
        <v>7511.09140571429</v>
      </c>
      <c r="AN46" s="314" t="n">
        <f aca="false">IF(AN13=0,"no data", SUM(AN13:AN19))</f>
        <v>182.485471</v>
      </c>
      <c r="AO46" s="316" t="n">
        <f aca="false">IF(AO13=0,"no data",AVERAGE(AO13:AO19))</f>
        <v>1005.0772749907</v>
      </c>
      <c r="AP46" s="314" t="n">
        <f aca="false">AN46*AO46</f>
        <v>183411.999918075</v>
      </c>
      <c r="AQ46" s="318" t="n">
        <f aca="false">IF(AQ13=0,"no data", AVERAGE(AQ13:AQ19))</f>
        <v>8695.53033394014</v>
      </c>
      <c r="AR46" s="309"/>
      <c r="AS46" s="310"/>
      <c r="AX46" s="0" t="n">
        <f aca="false">3413/12465</f>
        <v>0.273806658644204</v>
      </c>
      <c r="BA46" s="289"/>
      <c r="BC46" s="290"/>
      <c r="BR46" s="5"/>
      <c r="BS46" s="5"/>
      <c r="BT46" s="5"/>
    </row>
    <row r="47" customFormat="false" ht="14.3" hidden="false" customHeight="false" outlineLevel="0" collapsed="false">
      <c r="A47" s="290"/>
      <c r="B47" s="301" t="s">
        <v>104</v>
      </c>
      <c r="C47" s="314" t="n">
        <f aca="false">IF(C20=0,"no data", AVERAGE(C20:C26))</f>
        <v>85.6571428571429</v>
      </c>
      <c r="D47" s="312" t="n">
        <f aca="false">IF(D20=0,"no data", AVERAGE(D20:D26))</f>
        <v>0.545</v>
      </c>
      <c r="E47" s="302" t="n">
        <f aca="false">IF(E20=0,"no data",AVERAGE(E20:E26))</f>
        <v>70.3571428571429</v>
      </c>
      <c r="F47" s="314" t="n">
        <f aca="false">IF(F20=0,"no data", AVERAGE(F20:F26))</f>
        <v>96.2857142857143</v>
      </c>
      <c r="G47" s="314" t="n">
        <f aca="false">IF(G20=0,"no data", AVERAGE(G20:G26))</f>
        <v>74.7142857142857</v>
      </c>
      <c r="H47" s="311" t="n">
        <f aca="false">SUM(H20:H26)+INT(SUM(I20:I26)/60)</f>
        <v>76</v>
      </c>
      <c r="I47" s="311" t="n">
        <f aca="false">SUM(I20:I26)-INT(SUM(I26:I26)/60)*60</f>
        <v>50</v>
      </c>
      <c r="J47" s="311" t="n">
        <f aca="false">SUM(J20:J26)+INT(SUM(K20:K26)/60)</f>
        <v>95</v>
      </c>
      <c r="K47" s="311" t="n">
        <f aca="false">SUM(K20:K26)-INT(SUM(K20:K26)/60)*60</f>
        <v>28</v>
      </c>
      <c r="L47" s="311" t="n">
        <f aca="false">SUM(L20:L26)+INT(SUM(M20:M26)/60)</f>
        <v>90</v>
      </c>
      <c r="M47" s="311" t="n">
        <f aca="false">SUM(M20:M26)-INT(SUM(M20:M26)/60)*60</f>
        <v>15</v>
      </c>
      <c r="N47" s="311" t="n">
        <f aca="false">SUM(N20:N26)+INT(SUM(O20:O26)/60)</f>
        <v>70</v>
      </c>
      <c r="O47" s="311" t="n">
        <f aca="false">SUM(O20:O26)-INT(SUM(O20:O26)/60)*60</f>
        <v>5</v>
      </c>
      <c r="P47" s="311" t="n">
        <f aca="false">SUM(P20:P26)+INT(SUM(Q20:Q26)/60)</f>
        <v>22</v>
      </c>
      <c r="Q47" s="311" t="n">
        <f aca="false">SUM(Q20:Q26)-INT(SUM(Q20:Q26)/60)*60</f>
        <v>35</v>
      </c>
      <c r="R47" s="313" t="n">
        <f aca="false">IF(R20=0,"no data", AVERAGE(R20:R26))</f>
        <v>3540.57142857143</v>
      </c>
      <c r="S47" s="313" t="n">
        <f aca="false">IF(S20=0,"no data", AVERAGE(S20:S26))</f>
        <v>3468.28571428571</v>
      </c>
      <c r="T47" s="313" t="n">
        <f aca="false">IF(T20=0,"no data", AVERAGE(T20:T26))</f>
        <v>1606.14285714286</v>
      </c>
      <c r="U47" s="319" t="n">
        <f aca="false">IF(U20=0,"no data", SUM(U20:U26))</f>
        <v>11222</v>
      </c>
      <c r="V47" s="319" t="n">
        <f aca="false">IF(V20=0,"no data", SUM(V20:V26))</f>
        <v>11573</v>
      </c>
      <c r="W47" s="319" t="n">
        <f aca="false">IF(W20=0,"no data", AVERAGE(W20:W26))</f>
        <v>42</v>
      </c>
      <c r="X47" s="314" t="str">
        <f aca="false">IF(AND(X20=0,X21=0,X22=0,X23=0,X24=0,X25=0,X26=0),"No outage",SUM(X20:X26))</f>
        <v>No outage</v>
      </c>
      <c r="Y47" s="314" t="n">
        <f aca="false">IF(AND(Y20=0,Y21=0,Y22=0,Y23=0,Y24=0,Y25=0,Y26=0),"No outage",SUM(Y20:Y26))</f>
        <v>301</v>
      </c>
      <c r="Z47" s="319" t="str">
        <f aca="false">IF(Z20=0,"no data", AVERAGE(Z20:Z26))</f>
        <v>no data</v>
      </c>
      <c r="AA47" s="314" t="n">
        <f aca="false">IF(AND(AA20=0,AA21=0,AA22=0,AA23=0,AA24=0,AA25=0,AA26=0),"No outage",SUM(AA20:AA26))</f>
        <v>420</v>
      </c>
      <c r="AB47" s="314" t="str">
        <f aca="false">IF(AB20=0,"no data", AVERAGE(AB20:AB26))</f>
        <v>no data</v>
      </c>
      <c r="AC47" s="314" t="n">
        <f aca="false">IF(AC20=0,"no data", SUM(AC20:AC26))</f>
        <v>399</v>
      </c>
      <c r="AD47" s="319" t="n">
        <f aca="false">IF(AD20=0,"no data", SUM(AD20:AD26))</f>
        <v>-21</v>
      </c>
      <c r="AE47" s="314" t="n">
        <f aca="false">IF(AE20=0,"no data", AVERAGE(AE20:AE26))</f>
        <v>87.5714285714286</v>
      </c>
      <c r="AF47" s="315" t="n">
        <f aca="false">IF(AF20=0,"no data", AVERAGE(AF20:AF26))</f>
        <v>0.716653625272577</v>
      </c>
      <c r="AG47" s="314" t="n">
        <f aca="false">IF(AG20=0,"no data", AVERAGE(AG20:AG26))</f>
        <v>147.523809523809</v>
      </c>
      <c r="AH47" s="315" t="n">
        <f aca="false">IF(AH20=0,"no data", AVERAGE(AH20:AH26))</f>
        <v>0.632058673357165</v>
      </c>
      <c r="AI47" s="315" t="n">
        <f aca="false">IF(AI20=0,"no data", AVERAGE(AI20:AI26))</f>
        <v>1</v>
      </c>
      <c r="AJ47" s="315" t="n">
        <f aca="false">IF(AJ20=0,"no data", AVERAGE(AJ20:AJ26))</f>
        <v>0.901505747126437</v>
      </c>
      <c r="AK47" s="314" t="n">
        <f aca="false">IF(AK20=0,"no data", SUM(AK20:AK26))</f>
        <v>31.761</v>
      </c>
      <c r="AL47" s="314" t="n">
        <f aca="false">IF(AL20=0,"no data", AVERAGE(AL20:AL26))</f>
        <v>98.9157142857143</v>
      </c>
      <c r="AM47" s="314" t="n">
        <f aca="false">AK47*AL47</f>
        <v>3141.66200142857</v>
      </c>
      <c r="AN47" s="314" t="n">
        <f aca="false">IF(AN20=0,"no data", SUM(AN20:AN25))</f>
        <v>93.576093</v>
      </c>
      <c r="AO47" s="314" t="n">
        <f aca="false">IF(AO20=0,"no data", AVERAGE(AO20:AO25))</f>
        <v>836.737803560135</v>
      </c>
      <c r="AP47" s="314" t="n">
        <f aca="false">AN47*AO47</f>
        <v>78298.6545225589</v>
      </c>
      <c r="AQ47" s="318" t="n">
        <f aca="false">IF(AQ20=0,"no data", AVERAGE(AQ20:AQ26))</f>
        <v>9263.00730026882</v>
      </c>
      <c r="AR47" s="309"/>
      <c r="AS47" s="310"/>
      <c r="AT47" s="290"/>
      <c r="AU47" s="290"/>
      <c r="AV47" s="290"/>
      <c r="AW47" s="290"/>
      <c r="AX47" s="290" t="n">
        <f aca="false">3413/12796</f>
        <v>0.266723976242576</v>
      </c>
      <c r="AY47" s="290"/>
      <c r="AZ47" s="290"/>
      <c r="BA47" s="289"/>
      <c r="BB47" s="290"/>
      <c r="BC47" s="290"/>
      <c r="BD47" s="290"/>
      <c r="BE47" s="290"/>
      <c r="BF47" s="290"/>
      <c r="BG47" s="290"/>
      <c r="BR47" s="5"/>
      <c r="BS47" s="5"/>
      <c r="BT47" s="5"/>
    </row>
    <row r="48" customFormat="false" ht="14.3" hidden="false" customHeight="false" outlineLevel="0" collapsed="false">
      <c r="B48" s="301" t="s">
        <v>105</v>
      </c>
      <c r="C48" s="314" t="n">
        <f aca="false">IF(C21=0,"no data", AVERAGE(C27:C33))</f>
        <v>91.2014285714286</v>
      </c>
      <c r="D48" s="312" t="n">
        <f aca="false">IF(D21=0,"no data", AVERAGE(D27:D33))</f>
        <v>0.453857142857143</v>
      </c>
      <c r="E48" s="302" t="n">
        <f aca="false">IF(E20=0,"no data",AVERAGE(E20:E26))</f>
        <v>70.3571428571429</v>
      </c>
      <c r="F48" s="314" t="n">
        <f aca="false">IF(F21=0,"no data", AVERAGE(F27:F33))</f>
        <v>102.492857142857</v>
      </c>
      <c r="G48" s="314" t="n">
        <f aca="false">IF(G21=0,"no data", AVERAGE(G27:G33))</f>
        <v>79.3628571428571</v>
      </c>
      <c r="H48" s="311" t="n">
        <f aca="false">SUM(H27:H33)+INT(SUM(I27:I33)/60)</f>
        <v>121</v>
      </c>
      <c r="I48" s="311" t="n">
        <f aca="false">SUM(I27:I33)-INT(SUM(I27:I33)/60)*60</f>
        <v>53</v>
      </c>
      <c r="J48" s="311" t="n">
        <f aca="false">SUM(J27:J33)+INT(SUM(K27:K33)/60)</f>
        <v>156</v>
      </c>
      <c r="K48" s="311" t="n">
        <f aca="false">SUM(K27:K33)-INT(SUM(K27:K33)/60)*60</f>
        <v>23</v>
      </c>
      <c r="L48" s="311" t="n">
        <f aca="false">SUM(L27:L33)+INT(SUM(M27:M33)/60)</f>
        <v>42</v>
      </c>
      <c r="M48" s="311" t="n">
        <f aca="false">SUM(M27:M33)-INT(SUM(M27:M33)/60)*60</f>
        <v>55</v>
      </c>
      <c r="N48" s="311" t="n">
        <f aca="false">SUM(N27:N33)+INT(SUM(O27:O33)/60)</f>
        <v>9</v>
      </c>
      <c r="O48" s="311" t="n">
        <f aca="false">SUM(O27:O33)-INT(SUM(O27:O33)/60)*60</f>
        <v>10</v>
      </c>
      <c r="P48" s="311" t="n">
        <f aca="false">SUM(P27:P33)+INT(SUM(Q27:Q33)/60)</f>
        <v>5</v>
      </c>
      <c r="Q48" s="311" t="n">
        <f aca="false">SUM(Q27:Q33)-INT(SUM(Q27:Q33)/60)*60</f>
        <v>8</v>
      </c>
      <c r="R48" s="313" t="n">
        <f aca="false">IF(R27=0,"no data", AVERAGE(R27:R33))</f>
        <v>3485.14285714286</v>
      </c>
      <c r="S48" s="313" t="n">
        <f aca="false">IF(S27=0,"no data", AVERAGE(S27:S33))</f>
        <v>3163.14285714286</v>
      </c>
      <c r="T48" s="313" t="n">
        <f aca="false">IF(T27=0,"no data", AVERAGE(T27:T33))</f>
        <v>2508.28571428571</v>
      </c>
      <c r="U48" s="313" t="n">
        <f aca="false">IF(U27=0,"no data", SUM(U27:U33))</f>
        <v>17208</v>
      </c>
      <c r="V48" s="313" t="n">
        <f aca="false">IF(V27=0,"no data", SUM(V27:V33))</f>
        <v>17757</v>
      </c>
      <c r="W48" s="319" t="n">
        <f aca="false">IF(W27=0,"no data", AVERAGE(W27:W33))</f>
        <v>41.7142857142857</v>
      </c>
      <c r="X48" s="314" t="str">
        <f aca="false">IF(AND(X27=0,X28=0,X29=0,X30=0,X31=0,X32=0,X33=0),"No outage",SUM(X27:X33))</f>
        <v>No outage</v>
      </c>
      <c r="Y48" s="314" t="n">
        <f aca="false">IF(AND(Y27=0,Y28=0,Y29=0,Y30=0,Y31=0,Y32=0,Y33=0),"No outage",SUM(Y27:Y33))</f>
        <v>296</v>
      </c>
      <c r="Z48" s="319" t="str">
        <f aca="false">IF(Z27=0,"no data", AVERAGE(Z27:Z33))</f>
        <v>no data</v>
      </c>
      <c r="AA48" s="314" t="n">
        <f aca="false">IF(AND(AA27=0,AA28=0,AA29=0,AA30=0,AA31=0,AA32=0,AA33=0),"No outage",SUM(AA27:AA33))</f>
        <v>420</v>
      </c>
      <c r="AB48" s="314" t="str">
        <f aca="false">IF(AB27=0,"no data", AVERAGE(AB27:AB33))</f>
        <v>no data</v>
      </c>
      <c r="AC48" s="313" t="n">
        <f aca="false">IF(AC27=0,"no data", SUM(AC27:AC33))</f>
        <v>553</v>
      </c>
      <c r="AD48" s="313" t="n">
        <f aca="false">IF(AD27=0,"no data", SUM(AD27:AD33))</f>
        <v>-350</v>
      </c>
      <c r="AE48" s="319" t="n">
        <f aca="false">IF(AE27=0,"no data", AVERAGE(AE27:AE33))</f>
        <v>130.142857142857</v>
      </c>
      <c r="AF48" s="312" t="n">
        <f aca="false">IF(AF27=0,"no data", AVERAGE(AF27:AF33))</f>
        <v>0.817808308261645</v>
      </c>
      <c r="AG48" s="314" t="n">
        <f aca="false">IF(AG27=0,"no data", AVERAGE(AG27:AG33))</f>
        <v>145.214285714286</v>
      </c>
      <c r="AH48" s="312" t="n">
        <f aca="false">IF(AH27=0,"no data", AVERAGE(AH27:AH33))</f>
        <v>0.705679210646305</v>
      </c>
      <c r="AI48" s="312" t="n">
        <f aca="false">IF(AI27=0,"no data", AVERAGE(AI27:AI33))</f>
        <v>1</v>
      </c>
      <c r="AJ48" s="312" t="n">
        <f aca="false">IF(AJ27=0,"no data", AVERAGE(AJ27:AJ33))</f>
        <v>0.856442858506436</v>
      </c>
      <c r="AK48" s="313" t="n">
        <f aca="false">IF(AK27=0,"no data", SUM(AK27:AK33))</f>
        <v>50.216</v>
      </c>
      <c r="AL48" s="314" t="n">
        <f aca="false">IF(AL27=0,"no data", AVERAGE(AL27:AL33))</f>
        <v>135.18</v>
      </c>
      <c r="AM48" s="314" t="n">
        <f aca="false">AK48*AL48</f>
        <v>6788.19888</v>
      </c>
      <c r="AN48" s="314" t="n">
        <f aca="false">IF(AN27=0,"no data", SUM(AN27:AN33))</f>
        <v>142.9873274</v>
      </c>
      <c r="AO48" s="314" t="n">
        <f aca="false">IF(AO27=0,"no data", AVERAGE(AO27:AO33))</f>
        <v>998.186324301027</v>
      </c>
      <c r="AP48" s="314" t="n">
        <f aca="false">AN48*AO48</f>
        <v>142727.994759034</v>
      </c>
      <c r="AQ48" s="318" t="n">
        <f aca="false">IF(AQ27=0,"no data", AVERAGE(AQ27:AQ33))</f>
        <v>8728.09059290012</v>
      </c>
      <c r="AR48" s="309"/>
      <c r="AS48" s="310"/>
      <c r="BA48" s="289"/>
      <c r="BC48" s="290"/>
      <c r="BR48" s="5"/>
      <c r="BS48" s="5"/>
      <c r="BT48" s="5"/>
    </row>
    <row r="49" customFormat="false" ht="14.3" hidden="false" customHeight="false" outlineLevel="0" collapsed="false">
      <c r="B49" s="301" t="s">
        <v>106</v>
      </c>
      <c r="C49" s="314" t="n">
        <f aca="false">IF(C22=0,"no data", AVERAGE(C28:C34))</f>
        <v>91.6871428571428</v>
      </c>
      <c r="D49" s="312" t="n">
        <f aca="false">IF(D22=0,"no data", AVERAGE(D28:D34))</f>
        <v>0.442571428571429</v>
      </c>
      <c r="E49" s="302" t="n">
        <f aca="false">IF(E21=0,"no data",AVERAGE(E21:E27))</f>
        <v>69.9142857142857</v>
      </c>
      <c r="F49" s="314" t="n">
        <f aca="false">IF(F22=0,"no data", AVERAGE(F28:F34))</f>
        <v>103.064285714286</v>
      </c>
      <c r="G49" s="314" t="n">
        <f aca="false">IF(G22=0,"no data", AVERAGE(G28:G34))</f>
        <v>79.7914285714286</v>
      </c>
      <c r="H49" s="311" t="n">
        <f aca="false">SUM(H28:H34)+INT(SUM(I28:I34)/60)</f>
        <v>134</v>
      </c>
      <c r="I49" s="311" t="n">
        <f aca="false">SUM(I28:I34)-INT(SUM(I28:I34)/60)*60</f>
        <v>15</v>
      </c>
      <c r="J49" s="311" t="n">
        <f aca="false">SUM(J28:J34)+INT(SUM(K28:K34)/60)</f>
        <v>168</v>
      </c>
      <c r="K49" s="311" t="n">
        <f aca="false">SUM(K28:K34)-INT(SUM(K28:K34)/60)*60</f>
        <v>0</v>
      </c>
      <c r="L49" s="311" t="n">
        <f aca="false">SUM(L28:L34)+INT(SUM(M28:M34)/60)</f>
        <v>31</v>
      </c>
      <c r="M49" s="311" t="n">
        <f aca="false">SUM(M28:M34)-INT(SUM(M28:M34)/60)*60</f>
        <v>32</v>
      </c>
      <c r="N49" s="311" t="n">
        <f aca="false">SUM(N28:N34)+INT(SUM(O28:O34)/60)</f>
        <v>0</v>
      </c>
      <c r="O49" s="311" t="n">
        <f aca="false">SUM(O28:O34)-INT(SUM(O28:O34)/60)*60</f>
        <v>0</v>
      </c>
      <c r="P49" s="311" t="n">
        <f aca="false">SUM(P28:P34)+INT(SUM(Q28:Q34)/60)</f>
        <v>0</v>
      </c>
      <c r="Q49" s="311" t="n">
        <f aca="false">SUM(Q28:Q34)-INT(SUM(Q28:Q34)/60)*60</f>
        <v>0</v>
      </c>
      <c r="R49" s="313" t="n">
        <f aca="false">IF(R28=0,"no data", AVERAGE(R28:R34))</f>
        <v>3480.14285714286</v>
      </c>
      <c r="S49" s="313" t="n">
        <f aca="false">IF(S28=0,"no data", AVERAGE(S28:S34))</f>
        <v>3099.42857142857</v>
      </c>
      <c r="T49" s="313" t="n">
        <f aca="false">IF(T28=0,"no data", AVERAGE(T28:T34))</f>
        <v>2698.57142857143</v>
      </c>
      <c r="U49" s="313" t="n">
        <f aca="false">IF(U28=0,"no data", SUM(U28:U34))</f>
        <v>18494</v>
      </c>
      <c r="V49" s="313" t="n">
        <f aca="false">IF(V28=0,"no data", SUM(V28:V34))</f>
        <v>19075</v>
      </c>
      <c r="W49" s="319" t="n">
        <f aca="false">IF(W28=0,"no data", AVERAGE(W28:W34))</f>
        <v>41.5714285714286</v>
      </c>
      <c r="X49" s="314" t="str">
        <f aca="false">IF(AND(X28=0,X29=0,X30=0,X31=0,X32=0,X33=0,X34=0),"No outage",SUM(X28:X34))</f>
        <v>No outage</v>
      </c>
      <c r="Y49" s="314" t="n">
        <f aca="false">IF(AND(Y28=0,Y29=0,Y30=0,Y31=0,Y32=0,Y33=0,Y34=0),"No outage",SUM(Y28:Y34))</f>
        <v>295</v>
      </c>
      <c r="Z49" s="319" t="str">
        <f aca="false">IF(Z28=0,"no data", AVERAGE(Z28:Z34))</f>
        <v>no data</v>
      </c>
      <c r="AA49" s="314" t="n">
        <f aca="false">IF(AND(AA28=0,AA29=0,AA30=0,AA31=0,AA32=0,AA33=0,AA34=0),"No outage",SUM(AA28:AA34))</f>
        <v>420</v>
      </c>
      <c r="AB49" s="314" t="str">
        <f aca="false">IF(AB28=0,"no data", AVERAGE(AB28:AB34))</f>
        <v>no data</v>
      </c>
      <c r="AC49" s="313" t="n">
        <f aca="false">IF(AC28=0,"no data", SUM(AC28:AC34))</f>
        <v>581</v>
      </c>
      <c r="AD49" s="313" t="n">
        <f aca="false">IF(AD28=0,"no data", SUM(AD28:AD34))</f>
        <v>-396</v>
      </c>
      <c r="AE49" s="319" t="n">
        <f aca="false">IF(AE28=0,"no data", AVERAGE(AE28:AE34))</f>
        <v>127.857142857143</v>
      </c>
      <c r="AF49" s="312" t="n">
        <f aca="false">IF(AF28=0,"no data", AVERAGE(AF28:AF34))</f>
        <v>0.887310351260079</v>
      </c>
      <c r="AG49" s="314" t="n">
        <f aca="false">IF(AG28=0,"no data", AVERAGE(AG28:AG34))</f>
        <v>145.005952380952</v>
      </c>
      <c r="AH49" s="312" t="n">
        <f aca="false">IF(AH28=0,"no data", AVERAGE(AH28:AH34))</f>
        <v>0.75994998405521</v>
      </c>
      <c r="AI49" s="312" t="n">
        <f aca="false">IF(AI28=0,"no data", AVERAGE(AI28:AI34))</f>
        <v>1</v>
      </c>
      <c r="AJ49" s="312" t="n">
        <f aca="false">IF(AJ28=0,"no data", AVERAGE(AJ28:AJ34))</f>
        <v>0.846151043042207</v>
      </c>
      <c r="AK49" s="313" t="n">
        <f aca="false">IF(AK28=0,"no data", SUM(AK28:AK34))</f>
        <v>53.526</v>
      </c>
      <c r="AL49" s="314" t="n">
        <f aca="false">IF(AL28=0,"no data", AVERAGE(AL28:AL34))</f>
        <v>134.81</v>
      </c>
      <c r="AM49" s="314" t="n">
        <f aca="false">AK49*AL49</f>
        <v>7215.84006</v>
      </c>
      <c r="AN49" s="314" t="n">
        <f aca="false">IF(AN28=0,"no data", SUM(AN28:AN34))</f>
        <v>152.2223294</v>
      </c>
      <c r="AO49" s="314" t="n">
        <f aca="false">IF(AO28=0,"no data", AVERAGE(AO28:AO34))</f>
        <v>1001.05535028042</v>
      </c>
      <c r="AP49" s="314" t="n">
        <f aca="false">AN49*AO49</f>
        <v>152382.977278019</v>
      </c>
      <c r="AQ49" s="318" t="n">
        <f aca="false">IF(AQ28=0,"no data", AVERAGE(AQ28:AQ34))</f>
        <v>8650.34993415475</v>
      </c>
      <c r="AR49" s="309"/>
      <c r="AS49" s="310"/>
      <c r="BA49" s="289"/>
      <c r="BC49" s="290"/>
      <c r="BR49" s="5"/>
      <c r="BS49" s="5"/>
      <c r="BT49" s="5"/>
    </row>
    <row r="50" customFormat="false" ht="14.3" hidden="false" customHeight="false" outlineLevel="0" collapsed="false">
      <c r="B50" s="2"/>
      <c r="C50" s="320"/>
      <c r="D50" s="320"/>
      <c r="E50" s="320"/>
      <c r="F50" s="320"/>
      <c r="G50" s="321"/>
      <c r="H50" s="321"/>
      <c r="I50" s="321"/>
      <c r="J50" s="321"/>
      <c r="K50" s="322"/>
      <c r="L50" s="322"/>
      <c r="M50" s="322"/>
      <c r="N50" s="322"/>
      <c r="O50" s="323"/>
      <c r="P50" s="323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3"/>
      <c r="AD50" s="323"/>
      <c r="AE50" s="320"/>
      <c r="AF50" s="323"/>
      <c r="AG50" s="323"/>
      <c r="AH50" s="320"/>
      <c r="AI50" s="320"/>
      <c r="AJ50" s="320"/>
      <c r="AK50" s="320"/>
      <c r="AL50" s="320"/>
      <c r="AM50" s="320"/>
      <c r="AQ50" s="300"/>
      <c r="AR50" s="300"/>
      <c r="AS50" s="300"/>
      <c r="AT50" s="300"/>
      <c r="BA50" s="289"/>
      <c r="BC50" s="290"/>
      <c r="BR50" s="5"/>
      <c r="BS50" s="5"/>
      <c r="BT50" s="5"/>
    </row>
    <row r="51" customFormat="false" ht="14.95" hidden="false" customHeight="false" outlineLevel="0" collapsed="false">
      <c r="B51" s="2"/>
      <c r="C51" s="320"/>
      <c r="D51" s="320"/>
      <c r="E51" s="320"/>
      <c r="F51" s="320"/>
      <c r="G51" s="321"/>
      <c r="H51" s="321"/>
      <c r="I51" s="321"/>
      <c r="J51" s="321"/>
      <c r="K51" s="322"/>
      <c r="L51" s="322"/>
      <c r="M51" s="322"/>
      <c r="N51" s="322"/>
      <c r="O51" s="323"/>
      <c r="P51" s="323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3"/>
      <c r="AD51" s="323"/>
      <c r="AE51" s="320"/>
      <c r="AF51" s="323"/>
      <c r="AG51" s="323"/>
      <c r="AH51" s="320"/>
      <c r="AI51" s="320"/>
      <c r="AJ51" s="320"/>
      <c r="AK51" s="320"/>
      <c r="AL51" s="320"/>
      <c r="AM51" s="320"/>
      <c r="AQ51" s="300"/>
      <c r="AR51" s="300"/>
      <c r="AS51" s="300"/>
      <c r="AT51" s="300"/>
      <c r="BA51" s="289"/>
      <c r="BC51" s="290"/>
      <c r="BR51" s="5"/>
      <c r="BS51" s="5"/>
      <c r="BT51" s="5"/>
    </row>
    <row r="52" customFormat="false" ht="16.3" hidden="false" customHeight="false" outlineLevel="0" collapsed="false">
      <c r="B52" s="324" t="s">
        <v>175</v>
      </c>
      <c r="C52" s="325" t="s">
        <v>176</v>
      </c>
      <c r="D52" s="325"/>
      <c r="E52" s="325"/>
      <c r="F52" s="325"/>
      <c r="G52" s="325"/>
      <c r="H52" s="325"/>
      <c r="I52" s="325"/>
      <c r="J52" s="325"/>
      <c r="K52" s="325"/>
      <c r="L52" s="325"/>
      <c r="M52" s="325"/>
      <c r="N52" s="325"/>
      <c r="O52" s="325"/>
      <c r="P52" s="325"/>
      <c r="Q52" s="325"/>
      <c r="R52" s="325"/>
      <c r="S52" s="325"/>
      <c r="T52" s="325"/>
      <c r="U52" s="325"/>
      <c r="V52" s="325"/>
      <c r="W52" s="325"/>
      <c r="X52" s="325"/>
      <c r="Y52" s="325"/>
      <c r="Z52" s="325"/>
      <c r="AA52" s="325"/>
      <c r="AB52" s="325"/>
      <c r="AC52" s="325"/>
      <c r="AD52" s="325"/>
      <c r="AE52" s="325"/>
      <c r="AF52" s="323"/>
      <c r="AG52" s="323"/>
      <c r="AH52" s="320"/>
      <c r="AI52" s="320"/>
      <c r="AJ52" s="320"/>
      <c r="AK52" s="320"/>
      <c r="AL52" s="320"/>
      <c r="AM52" s="320"/>
      <c r="AQ52" s="300"/>
      <c r="AR52" s="300"/>
      <c r="AS52" s="300"/>
      <c r="AT52" s="300"/>
      <c r="BA52" s="289"/>
      <c r="BR52" s="5"/>
      <c r="BS52" s="5"/>
      <c r="BT52" s="5"/>
    </row>
    <row r="53" customFormat="false" ht="15.65" hidden="false" customHeight="true" outlineLevel="0" collapsed="false">
      <c r="B53" s="326" t="n">
        <v>43586</v>
      </c>
      <c r="C53" s="327" t="s">
        <v>217</v>
      </c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327"/>
      <c r="S53" s="327"/>
      <c r="T53" s="327"/>
      <c r="U53" s="327"/>
      <c r="V53" s="327"/>
      <c r="W53" s="327"/>
      <c r="X53" s="327"/>
      <c r="Y53" s="327"/>
      <c r="Z53" s="327"/>
      <c r="AA53" s="327"/>
      <c r="AB53" s="327"/>
      <c r="AC53" s="327"/>
      <c r="AD53" s="327"/>
      <c r="AE53" s="327"/>
      <c r="AF53" s="323"/>
      <c r="AG53" s="323"/>
      <c r="AH53" s="320"/>
      <c r="AI53" s="320"/>
      <c r="AJ53" s="320"/>
      <c r="AK53" s="320"/>
      <c r="AL53" s="320"/>
      <c r="AM53" s="320"/>
      <c r="AQ53" s="300"/>
      <c r="AR53" s="300"/>
      <c r="AS53" s="300"/>
      <c r="AT53" s="300"/>
      <c r="BA53" s="289"/>
      <c r="BR53" s="5"/>
      <c r="BS53" s="5"/>
      <c r="BT53" s="5"/>
    </row>
    <row r="54" customFormat="false" ht="17.35" hidden="false" customHeight="true" outlineLevel="0" collapsed="false">
      <c r="B54" s="326" t="n">
        <v>43587</v>
      </c>
      <c r="C54" s="327" t="s">
        <v>218</v>
      </c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327"/>
      <c r="S54" s="327"/>
      <c r="T54" s="327"/>
      <c r="U54" s="327"/>
      <c r="V54" s="327"/>
      <c r="W54" s="327"/>
      <c r="X54" s="327"/>
      <c r="Y54" s="327"/>
      <c r="Z54" s="327"/>
      <c r="AA54" s="327"/>
      <c r="AB54" s="327"/>
      <c r="AC54" s="327"/>
      <c r="AD54" s="327"/>
      <c r="AE54" s="327"/>
      <c r="AF54" s="323"/>
      <c r="AG54" s="323"/>
      <c r="AH54" s="320"/>
      <c r="AI54" s="320"/>
      <c r="AJ54" s="320"/>
      <c r="AK54" s="320"/>
      <c r="AL54" s="320"/>
      <c r="AM54" s="320"/>
      <c r="AQ54" s="300"/>
      <c r="AR54" s="300"/>
      <c r="AS54" s="300"/>
      <c r="AT54" s="300"/>
      <c r="BA54" s="289"/>
      <c r="BR54" s="5"/>
      <c r="BS54" s="5"/>
      <c r="BT54" s="5"/>
    </row>
    <row r="55" customFormat="false" ht="15.65" hidden="false" customHeight="true" outlineLevel="0" collapsed="false">
      <c r="B55" s="326" t="n">
        <v>43588</v>
      </c>
      <c r="C55" s="327" t="s">
        <v>219</v>
      </c>
      <c r="D55" s="327"/>
      <c r="E55" s="327"/>
      <c r="F55" s="327"/>
      <c r="G55" s="327"/>
      <c r="H55" s="327"/>
      <c r="I55" s="327"/>
      <c r="J55" s="327"/>
      <c r="K55" s="327"/>
      <c r="L55" s="327"/>
      <c r="M55" s="327"/>
      <c r="N55" s="327"/>
      <c r="O55" s="327"/>
      <c r="P55" s="327"/>
      <c r="Q55" s="327"/>
      <c r="R55" s="327"/>
      <c r="S55" s="327"/>
      <c r="T55" s="327"/>
      <c r="U55" s="327"/>
      <c r="V55" s="327"/>
      <c r="W55" s="327"/>
      <c r="X55" s="327"/>
      <c r="Y55" s="327"/>
      <c r="Z55" s="327"/>
      <c r="AA55" s="327"/>
      <c r="AB55" s="327"/>
      <c r="AC55" s="327"/>
      <c r="AD55" s="327"/>
      <c r="AE55" s="327"/>
      <c r="AF55" s="323"/>
      <c r="AG55" s="323"/>
      <c r="AH55" s="320"/>
      <c r="AI55" s="320"/>
      <c r="AJ55" s="320"/>
      <c r="AK55" s="320"/>
      <c r="AL55" s="320"/>
      <c r="AM55" s="320"/>
      <c r="AQ55" s="300"/>
      <c r="AR55" s="300"/>
      <c r="AS55" s="300"/>
      <c r="AT55" s="300"/>
      <c r="BA55" s="289"/>
      <c r="BR55" s="5"/>
      <c r="BS55" s="5"/>
      <c r="BT55" s="5"/>
    </row>
    <row r="56" customFormat="false" ht="15.65" hidden="false" customHeight="true" outlineLevel="0" collapsed="false">
      <c r="B56" s="326" t="n">
        <v>43589</v>
      </c>
      <c r="C56" s="327" t="s">
        <v>219</v>
      </c>
      <c r="D56" s="327"/>
      <c r="E56" s="327"/>
      <c r="F56" s="327"/>
      <c r="G56" s="327"/>
      <c r="H56" s="327"/>
      <c r="I56" s="327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7"/>
      <c r="AB56" s="327"/>
      <c r="AC56" s="327"/>
      <c r="AD56" s="327"/>
      <c r="AE56" s="327"/>
      <c r="AF56" s="323"/>
      <c r="AG56" s="323"/>
      <c r="AH56" s="320"/>
      <c r="AI56" s="320"/>
      <c r="AJ56" s="320"/>
      <c r="AK56" s="320"/>
      <c r="AL56" s="320"/>
      <c r="AM56" s="320"/>
      <c r="AQ56" s="300"/>
      <c r="AR56" s="300"/>
      <c r="AS56" s="300"/>
      <c r="AT56" s="300"/>
      <c r="BA56" s="289"/>
      <c r="BR56" s="5"/>
      <c r="BS56" s="5"/>
      <c r="BT56" s="5"/>
    </row>
    <row r="57" customFormat="false" ht="15.65" hidden="false" customHeight="true" outlineLevel="0" collapsed="false">
      <c r="B57" s="326" t="n">
        <v>43590</v>
      </c>
      <c r="C57" s="327" t="s">
        <v>219</v>
      </c>
      <c r="D57" s="327"/>
      <c r="E57" s="327"/>
      <c r="F57" s="327"/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7"/>
      <c r="AA57" s="327"/>
      <c r="AB57" s="327"/>
      <c r="AC57" s="327"/>
      <c r="AD57" s="327"/>
      <c r="AE57" s="327"/>
      <c r="AF57" s="323"/>
      <c r="AG57" s="323"/>
      <c r="AH57" s="320"/>
      <c r="AI57" s="320"/>
      <c r="AJ57" s="320"/>
      <c r="AK57" s="320"/>
      <c r="AL57" s="320"/>
      <c r="AM57" s="320"/>
      <c r="AQ57" s="300"/>
      <c r="AR57" s="300"/>
      <c r="AS57" s="300"/>
      <c r="AT57" s="300"/>
      <c r="BA57" s="289"/>
      <c r="BR57" s="5"/>
      <c r="BS57" s="5"/>
      <c r="BT57" s="5"/>
    </row>
    <row r="58" customFormat="false" ht="15.65" hidden="false" customHeight="true" outlineLevel="0" collapsed="false">
      <c r="B58" s="326" t="n">
        <v>43591</v>
      </c>
      <c r="C58" s="327" t="s">
        <v>220</v>
      </c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7"/>
      <c r="AA58" s="327"/>
      <c r="AB58" s="327"/>
      <c r="AC58" s="327"/>
      <c r="AD58" s="327"/>
      <c r="AE58" s="327"/>
      <c r="AF58" s="323"/>
      <c r="AG58" s="323"/>
      <c r="AH58" s="320"/>
      <c r="AI58" s="320"/>
      <c r="AJ58" s="320"/>
      <c r="AK58" s="320"/>
      <c r="AL58" s="320"/>
      <c r="AM58" s="320"/>
      <c r="AQ58" s="300"/>
      <c r="AR58" s="300"/>
      <c r="AS58" s="300"/>
      <c r="AT58" s="300"/>
      <c r="BA58" s="289"/>
      <c r="BR58" s="5"/>
      <c r="BS58" s="5"/>
      <c r="BT58" s="5"/>
    </row>
    <row r="59" customFormat="false" ht="15.65" hidden="false" customHeight="true" outlineLevel="0" collapsed="false">
      <c r="B59" s="326" t="n">
        <v>43592</v>
      </c>
      <c r="C59" s="327" t="s">
        <v>221</v>
      </c>
      <c r="D59" s="327"/>
      <c r="E59" s="327"/>
      <c r="F59" s="327"/>
      <c r="G59" s="327"/>
      <c r="H59" s="327"/>
      <c r="I59" s="327"/>
      <c r="J59" s="327"/>
      <c r="K59" s="327"/>
      <c r="L59" s="327"/>
      <c r="M59" s="327"/>
      <c r="N59" s="327"/>
      <c r="O59" s="327"/>
      <c r="P59" s="327"/>
      <c r="Q59" s="327"/>
      <c r="R59" s="327"/>
      <c r="S59" s="327"/>
      <c r="T59" s="327"/>
      <c r="U59" s="327"/>
      <c r="V59" s="327"/>
      <c r="W59" s="327"/>
      <c r="X59" s="327"/>
      <c r="Y59" s="327"/>
      <c r="Z59" s="327"/>
      <c r="AA59" s="327"/>
      <c r="AB59" s="327"/>
      <c r="AC59" s="327"/>
      <c r="AD59" s="327"/>
      <c r="AE59" s="327"/>
      <c r="AF59" s="323"/>
      <c r="AG59" s="323"/>
      <c r="AH59" s="320"/>
      <c r="AI59" s="320"/>
      <c r="AJ59" s="320"/>
      <c r="AK59" s="320"/>
      <c r="AL59" s="320"/>
      <c r="AM59" s="320"/>
      <c r="AQ59" s="300"/>
      <c r="AR59" s="300"/>
      <c r="AS59" s="300"/>
      <c r="AT59" s="300"/>
      <c r="BA59" s="289"/>
      <c r="BR59" s="5"/>
      <c r="BS59" s="5"/>
      <c r="BT59" s="5"/>
    </row>
    <row r="60" customFormat="false" ht="15.65" hidden="false" customHeight="true" outlineLevel="0" collapsed="false">
      <c r="B60" s="326" t="n">
        <v>43593</v>
      </c>
      <c r="C60" s="327" t="s">
        <v>222</v>
      </c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3"/>
      <c r="AG60" s="323"/>
      <c r="AH60" s="320"/>
      <c r="AI60" s="320"/>
      <c r="AJ60" s="320"/>
      <c r="AK60" s="320"/>
      <c r="AL60" s="320"/>
      <c r="AM60" s="320"/>
      <c r="AQ60" s="300"/>
      <c r="AR60" s="300"/>
      <c r="AS60" s="300"/>
      <c r="AT60" s="300"/>
      <c r="BA60" s="289"/>
      <c r="BR60" s="5"/>
      <c r="BS60" s="5"/>
      <c r="BT60" s="5"/>
    </row>
    <row r="61" customFormat="false" ht="15.65" hidden="false" customHeight="true" outlineLevel="0" collapsed="false">
      <c r="B61" s="326" t="n">
        <v>43594</v>
      </c>
      <c r="C61" s="327" t="s">
        <v>223</v>
      </c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3"/>
      <c r="AG61" s="323"/>
      <c r="AH61" s="320"/>
      <c r="AI61" s="320"/>
      <c r="AJ61" s="320"/>
      <c r="AK61" s="320"/>
      <c r="AL61" s="320"/>
      <c r="AM61" s="320"/>
      <c r="AQ61" s="300"/>
      <c r="AR61" s="300"/>
      <c r="AS61" s="300"/>
      <c r="AT61" s="300"/>
      <c r="BA61" s="289"/>
      <c r="BR61" s="5"/>
      <c r="BS61" s="5"/>
      <c r="BT61" s="5"/>
    </row>
    <row r="62" customFormat="false" ht="15.65" hidden="false" customHeight="true" outlineLevel="0" collapsed="false">
      <c r="B62" s="326" t="n">
        <v>43595</v>
      </c>
      <c r="C62" s="327" t="s">
        <v>224</v>
      </c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3"/>
      <c r="AG62" s="323"/>
      <c r="AH62" s="320"/>
      <c r="AI62" s="320"/>
      <c r="AJ62" s="320"/>
      <c r="AK62" s="320"/>
      <c r="AL62" s="320"/>
      <c r="AM62" s="320"/>
      <c r="AQ62" s="300"/>
      <c r="AR62" s="300"/>
      <c r="AS62" s="300"/>
      <c r="AT62" s="300"/>
      <c r="BA62" s="289"/>
      <c r="BR62" s="5"/>
      <c r="BS62" s="5"/>
      <c r="BT62" s="5"/>
    </row>
    <row r="63" customFormat="false" ht="15.65" hidden="false" customHeight="true" outlineLevel="0" collapsed="false">
      <c r="B63" s="326" t="n">
        <v>43596</v>
      </c>
      <c r="C63" s="327" t="s">
        <v>225</v>
      </c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3"/>
      <c r="AG63" s="323"/>
      <c r="AH63" s="320"/>
      <c r="AI63" s="320"/>
      <c r="AJ63" s="320"/>
      <c r="AK63" s="320"/>
      <c r="AL63" s="320"/>
      <c r="AM63" s="320"/>
      <c r="AQ63" s="300"/>
      <c r="AR63" s="300"/>
      <c r="AS63" s="300"/>
      <c r="AT63" s="300"/>
      <c r="BA63" s="289"/>
      <c r="BR63" s="5"/>
      <c r="BS63" s="5"/>
      <c r="BT63" s="5"/>
    </row>
    <row r="64" customFormat="false" ht="15.65" hidden="false" customHeight="true" outlineLevel="0" collapsed="false">
      <c r="B64" s="326" t="n">
        <v>43597</v>
      </c>
      <c r="C64" s="327" t="s">
        <v>226</v>
      </c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3"/>
      <c r="AG64" s="323"/>
      <c r="AH64" s="320"/>
      <c r="AI64" s="320"/>
      <c r="AJ64" s="320"/>
      <c r="AK64" s="320"/>
      <c r="AL64" s="320"/>
      <c r="AM64" s="320"/>
      <c r="AQ64" s="300"/>
      <c r="AR64" s="300"/>
      <c r="AS64" s="300"/>
      <c r="AT64" s="300"/>
      <c r="BA64" s="289"/>
      <c r="BR64" s="5"/>
      <c r="BS64" s="5"/>
      <c r="BT64" s="5"/>
    </row>
    <row r="65" customFormat="false" ht="15.65" hidden="false" customHeight="true" outlineLevel="0" collapsed="false">
      <c r="B65" s="326" t="n">
        <v>43598</v>
      </c>
      <c r="C65" s="327" t="s">
        <v>227</v>
      </c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3"/>
      <c r="AG65" s="323"/>
      <c r="AH65" s="320"/>
      <c r="AI65" s="320"/>
      <c r="AJ65" s="320"/>
      <c r="AK65" s="320"/>
      <c r="AL65" s="320"/>
      <c r="AM65" s="320"/>
      <c r="AQ65" s="300"/>
      <c r="AR65" s="300"/>
      <c r="AS65" s="300"/>
      <c r="AT65" s="300"/>
      <c r="BA65" s="289"/>
      <c r="BR65" s="5"/>
      <c r="BS65" s="5"/>
      <c r="BT65" s="5"/>
    </row>
    <row r="66" customFormat="false" ht="15.65" hidden="false" customHeight="true" outlineLevel="0" collapsed="false">
      <c r="B66" s="326" t="n">
        <v>43599</v>
      </c>
      <c r="C66" s="327" t="s">
        <v>228</v>
      </c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3"/>
      <c r="AG66" s="323"/>
      <c r="AH66" s="320"/>
      <c r="AI66" s="320"/>
      <c r="AJ66" s="320"/>
      <c r="AK66" s="320"/>
      <c r="AL66" s="320"/>
      <c r="AM66" s="320"/>
      <c r="AQ66" s="300"/>
      <c r="AR66" s="300"/>
      <c r="AS66" s="300"/>
      <c r="AT66" s="300"/>
      <c r="BA66" s="289"/>
      <c r="BR66" s="5"/>
      <c r="BS66" s="5"/>
      <c r="BT66" s="5"/>
    </row>
    <row r="67" customFormat="false" ht="15.65" hidden="false" customHeight="true" outlineLevel="0" collapsed="false">
      <c r="B67" s="326" t="n">
        <v>43600</v>
      </c>
      <c r="C67" s="327" t="s">
        <v>229</v>
      </c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3"/>
      <c r="AG67" s="323"/>
      <c r="AH67" s="320"/>
      <c r="AI67" s="320"/>
      <c r="AJ67" s="320"/>
      <c r="AK67" s="320"/>
      <c r="AL67" s="320"/>
      <c r="AM67" s="320"/>
      <c r="AQ67" s="300"/>
      <c r="AR67" s="300"/>
      <c r="AS67" s="300"/>
      <c r="AT67" s="300"/>
      <c r="BA67" s="289"/>
      <c r="BR67" s="5"/>
      <c r="BS67" s="5"/>
      <c r="BT67" s="5"/>
    </row>
    <row r="68" customFormat="false" ht="15.65" hidden="false" customHeight="true" outlineLevel="0" collapsed="false">
      <c r="B68" s="326" t="n">
        <v>43601</v>
      </c>
      <c r="C68" s="327" t="s">
        <v>230</v>
      </c>
      <c r="D68" s="327"/>
      <c r="E68" s="327"/>
      <c r="F68" s="327"/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3"/>
      <c r="AG68" s="323"/>
      <c r="AH68" s="320"/>
      <c r="AI68" s="320"/>
      <c r="AJ68" s="320"/>
      <c r="AK68" s="320"/>
      <c r="AL68" s="320"/>
      <c r="AM68" s="320"/>
      <c r="AQ68" s="300"/>
      <c r="AR68" s="300"/>
      <c r="AS68" s="300"/>
      <c r="AT68" s="300"/>
      <c r="BA68" s="289"/>
      <c r="BR68" s="5"/>
      <c r="BS68" s="5"/>
      <c r="BT68" s="5"/>
    </row>
    <row r="69" customFormat="false" ht="15.65" hidden="false" customHeight="true" outlineLevel="0" collapsed="false">
      <c r="B69" s="326" t="n">
        <v>43602</v>
      </c>
      <c r="C69" s="327" t="s">
        <v>231</v>
      </c>
      <c r="D69" s="327"/>
      <c r="E69" s="327"/>
      <c r="F69" s="327"/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3"/>
      <c r="AG69" s="323"/>
      <c r="AH69" s="320"/>
      <c r="AI69" s="320"/>
      <c r="AJ69" s="320"/>
      <c r="AK69" s="320"/>
      <c r="AL69" s="320"/>
      <c r="AM69" s="320"/>
      <c r="AQ69" s="300"/>
      <c r="AR69" s="300"/>
      <c r="AS69" s="300"/>
      <c r="AT69" s="300"/>
      <c r="BA69" s="289"/>
      <c r="BR69" s="5"/>
      <c r="BS69" s="5"/>
      <c r="BT69" s="5"/>
    </row>
    <row r="70" customFormat="false" ht="15.65" hidden="false" customHeight="true" outlineLevel="0" collapsed="false">
      <c r="B70" s="326" t="n">
        <v>43603</v>
      </c>
      <c r="C70" s="327" t="s">
        <v>219</v>
      </c>
      <c r="D70" s="327"/>
      <c r="E70" s="327"/>
      <c r="F70" s="327"/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3"/>
      <c r="AG70" s="323"/>
      <c r="AH70" s="320"/>
      <c r="AI70" s="320"/>
      <c r="AJ70" s="320"/>
      <c r="AK70" s="320"/>
      <c r="AL70" s="320"/>
      <c r="AM70" s="320"/>
      <c r="AQ70" s="300"/>
      <c r="AR70" s="300"/>
      <c r="AS70" s="300"/>
      <c r="AT70" s="300"/>
      <c r="BA70" s="289"/>
      <c r="BR70" s="5"/>
      <c r="BS70" s="5"/>
      <c r="BT70" s="5"/>
    </row>
    <row r="71" customFormat="false" ht="15.65" hidden="false" customHeight="true" outlineLevel="0" collapsed="false">
      <c r="B71" s="326" t="n">
        <v>43604</v>
      </c>
      <c r="C71" s="327" t="s">
        <v>232</v>
      </c>
      <c r="D71" s="327"/>
      <c r="E71" s="327"/>
      <c r="F71" s="327"/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3"/>
      <c r="AG71" s="323"/>
      <c r="AH71" s="320"/>
      <c r="AI71" s="320"/>
      <c r="AJ71" s="320"/>
      <c r="AK71" s="320"/>
      <c r="AL71" s="320"/>
      <c r="AM71" s="320"/>
      <c r="AQ71" s="300"/>
      <c r="AR71" s="300"/>
      <c r="AS71" s="300"/>
      <c r="AT71" s="300"/>
      <c r="BA71" s="289"/>
      <c r="BR71" s="5"/>
      <c r="BS71" s="5"/>
      <c r="BT71" s="5"/>
    </row>
    <row r="72" customFormat="false" ht="15.65" hidden="false" customHeight="true" outlineLevel="0" collapsed="false">
      <c r="B72" s="326" t="n">
        <v>43605</v>
      </c>
      <c r="C72" s="327" t="s">
        <v>219</v>
      </c>
      <c r="D72" s="327"/>
      <c r="E72" s="327"/>
      <c r="F72" s="327"/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3"/>
      <c r="AG72" s="323"/>
      <c r="AH72" s="320"/>
      <c r="AI72" s="320"/>
      <c r="AJ72" s="320"/>
      <c r="AK72" s="320"/>
      <c r="AL72" s="320"/>
      <c r="AM72" s="320"/>
      <c r="AQ72" s="300"/>
      <c r="AR72" s="300"/>
      <c r="AS72" s="300"/>
      <c r="AT72" s="300"/>
      <c r="BA72" s="289"/>
      <c r="BR72" s="5"/>
      <c r="BS72" s="5"/>
      <c r="BT72" s="5"/>
    </row>
    <row r="73" customFormat="false" ht="15.65" hidden="false" customHeight="true" outlineLevel="0" collapsed="false">
      <c r="B73" s="326" t="n">
        <v>43606</v>
      </c>
      <c r="C73" s="327" t="s">
        <v>233</v>
      </c>
      <c r="D73" s="327"/>
      <c r="E73" s="327"/>
      <c r="F73" s="327"/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3"/>
      <c r="AG73" s="323"/>
      <c r="AH73" s="320"/>
      <c r="AI73" s="320"/>
      <c r="AJ73" s="320"/>
      <c r="AK73" s="320"/>
      <c r="AL73" s="320"/>
      <c r="AM73" s="320"/>
      <c r="AQ73" s="300"/>
      <c r="AR73" s="300"/>
      <c r="AS73" s="300"/>
      <c r="AT73" s="300"/>
      <c r="BA73" s="289"/>
      <c r="BR73" s="5"/>
      <c r="BS73" s="5"/>
      <c r="BT73" s="5"/>
    </row>
    <row r="74" customFormat="false" ht="15.65" hidden="false" customHeight="true" outlineLevel="0" collapsed="false">
      <c r="B74" s="326" t="n">
        <v>43607</v>
      </c>
      <c r="C74" s="327" t="s">
        <v>234</v>
      </c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3"/>
      <c r="AG74" s="323"/>
      <c r="AH74" s="320"/>
      <c r="AI74" s="320"/>
      <c r="AJ74" s="320"/>
      <c r="AK74" s="320"/>
      <c r="AL74" s="320"/>
      <c r="AM74" s="320"/>
      <c r="AQ74" s="300"/>
      <c r="AR74" s="300"/>
      <c r="AS74" s="300"/>
      <c r="AT74" s="300"/>
      <c r="BA74" s="289"/>
      <c r="BR74" s="5"/>
      <c r="BS74" s="5"/>
      <c r="BT74" s="5"/>
    </row>
    <row r="75" customFormat="false" ht="15.65" hidden="false" customHeight="true" outlineLevel="0" collapsed="false">
      <c r="B75" s="326" t="n">
        <v>43608</v>
      </c>
      <c r="C75" s="327" t="s">
        <v>235</v>
      </c>
      <c r="D75" s="327"/>
      <c r="E75" s="327"/>
      <c r="F75" s="327"/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3"/>
      <c r="AG75" s="323"/>
      <c r="AH75" s="320"/>
      <c r="AI75" s="320"/>
      <c r="AJ75" s="320"/>
      <c r="AK75" s="320"/>
      <c r="AL75" s="320"/>
      <c r="AM75" s="320"/>
      <c r="AQ75" s="300"/>
      <c r="AR75" s="300"/>
      <c r="AS75" s="300"/>
      <c r="AT75" s="300"/>
      <c r="BA75" s="289"/>
      <c r="BR75" s="5"/>
      <c r="BS75" s="5"/>
      <c r="BT75" s="5"/>
    </row>
    <row r="76" customFormat="false" ht="15.8" hidden="false" customHeight="true" outlineLevel="0" collapsed="false">
      <c r="B76" s="326" t="n">
        <v>43609</v>
      </c>
      <c r="C76" s="327" t="s">
        <v>236</v>
      </c>
      <c r="D76" s="327"/>
      <c r="E76" s="327"/>
      <c r="F76" s="327"/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3"/>
      <c r="AG76" s="323"/>
      <c r="AH76" s="320"/>
      <c r="AI76" s="320"/>
      <c r="AJ76" s="320"/>
      <c r="AK76" s="320"/>
      <c r="AL76" s="320"/>
      <c r="AM76" s="320"/>
      <c r="AQ76" s="300"/>
      <c r="AR76" s="300"/>
      <c r="AS76" s="300"/>
      <c r="AT76" s="300"/>
      <c r="BA76" s="289"/>
      <c r="BR76" s="5"/>
      <c r="BS76" s="5"/>
      <c r="BT76" s="5"/>
    </row>
    <row r="77" customFormat="false" ht="15.8" hidden="false" customHeight="true" outlineLevel="0" collapsed="false">
      <c r="B77" s="326" t="n">
        <v>43610</v>
      </c>
      <c r="C77" s="327" t="s">
        <v>237</v>
      </c>
      <c r="D77" s="327"/>
      <c r="E77" s="327"/>
      <c r="F77" s="327"/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3"/>
      <c r="AG77" s="323"/>
      <c r="AH77" s="320"/>
      <c r="AI77" s="320"/>
      <c r="AJ77" s="320"/>
      <c r="AK77" s="320"/>
      <c r="AL77" s="320"/>
      <c r="AM77" s="320"/>
      <c r="AQ77" s="300"/>
      <c r="AR77" s="300"/>
      <c r="AS77" s="300"/>
      <c r="AT77" s="300"/>
      <c r="BA77" s="289"/>
      <c r="BR77" s="5"/>
      <c r="BS77" s="5"/>
      <c r="BT77" s="5"/>
    </row>
    <row r="78" customFormat="false" ht="15.65" hidden="false" customHeight="true" outlineLevel="0" collapsed="false">
      <c r="B78" s="326" t="n">
        <v>43611</v>
      </c>
      <c r="C78" s="327" t="s">
        <v>238</v>
      </c>
      <c r="D78" s="327"/>
      <c r="E78" s="327"/>
      <c r="F78" s="327"/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3"/>
      <c r="AG78" s="323"/>
      <c r="AH78" s="320"/>
      <c r="AI78" s="320"/>
      <c r="AJ78" s="320"/>
      <c r="AK78" s="320"/>
      <c r="AL78" s="320"/>
      <c r="AM78" s="320"/>
      <c r="AQ78" s="300"/>
      <c r="AR78" s="300"/>
      <c r="AS78" s="300"/>
      <c r="AT78" s="300"/>
      <c r="BA78" s="289"/>
      <c r="BR78" s="5"/>
      <c r="BS78" s="5"/>
      <c r="BT78" s="5"/>
    </row>
    <row r="79" customFormat="false" ht="15.65" hidden="false" customHeight="true" outlineLevel="0" collapsed="false">
      <c r="B79" s="326" t="n">
        <v>43612</v>
      </c>
      <c r="C79" s="327" t="s">
        <v>239</v>
      </c>
      <c r="D79" s="327"/>
      <c r="E79" s="327"/>
      <c r="F79" s="327"/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3"/>
      <c r="AG79" s="323"/>
      <c r="AH79" s="320"/>
      <c r="AI79" s="320"/>
      <c r="AJ79" s="320"/>
      <c r="AK79" s="320"/>
      <c r="AL79" s="320"/>
      <c r="AM79" s="320"/>
      <c r="AQ79" s="300"/>
      <c r="AR79" s="300"/>
      <c r="AS79" s="300"/>
      <c r="AT79" s="300"/>
      <c r="BA79" s="289"/>
      <c r="BR79" s="5"/>
      <c r="BS79" s="5"/>
      <c r="BT79" s="5"/>
    </row>
    <row r="80" customFormat="false" ht="15.65" hidden="false" customHeight="true" outlineLevel="0" collapsed="false">
      <c r="B80" s="326" t="n">
        <v>43613</v>
      </c>
      <c r="C80" s="327" t="s">
        <v>240</v>
      </c>
      <c r="D80" s="327"/>
      <c r="E80" s="327"/>
      <c r="F80" s="327"/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3"/>
      <c r="AG80" s="323"/>
      <c r="AH80" s="320"/>
      <c r="AI80" s="320"/>
      <c r="AJ80" s="320"/>
      <c r="AK80" s="320"/>
      <c r="AL80" s="320"/>
      <c r="AM80" s="320"/>
      <c r="AQ80" s="300"/>
      <c r="AR80" s="300"/>
      <c r="AS80" s="300"/>
      <c r="AT80" s="300"/>
      <c r="BA80" s="289"/>
      <c r="BR80" s="5"/>
      <c r="BS80" s="5"/>
      <c r="BT80" s="5"/>
    </row>
    <row r="81" customFormat="false" ht="15.65" hidden="false" customHeight="true" outlineLevel="0" collapsed="false">
      <c r="B81" s="326" t="n">
        <v>43614</v>
      </c>
      <c r="C81" s="327" t="s">
        <v>241</v>
      </c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3"/>
      <c r="AG81" s="323"/>
      <c r="AH81" s="320"/>
      <c r="AI81" s="320"/>
      <c r="AJ81" s="320"/>
      <c r="AK81" s="320"/>
      <c r="AL81" s="320"/>
      <c r="AM81" s="320"/>
      <c r="AQ81" s="300"/>
      <c r="AR81" s="300"/>
      <c r="AS81" s="300"/>
      <c r="AT81" s="300"/>
      <c r="BA81" s="289"/>
      <c r="BR81" s="5"/>
      <c r="BS81" s="5"/>
      <c r="BT81" s="5"/>
    </row>
    <row r="82" customFormat="false" ht="15.65" hidden="false" customHeight="true" outlineLevel="0" collapsed="false">
      <c r="B82" s="326" t="n">
        <v>43615</v>
      </c>
      <c r="C82" s="327" t="s">
        <v>242</v>
      </c>
      <c r="D82" s="327"/>
      <c r="E82" s="327"/>
      <c r="F82" s="327"/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27"/>
      <c r="AB82" s="327"/>
      <c r="AC82" s="327"/>
      <c r="AD82" s="327"/>
      <c r="AE82" s="327"/>
      <c r="AF82" s="323"/>
      <c r="AG82" s="323"/>
      <c r="AH82" s="320"/>
      <c r="AI82" s="320"/>
      <c r="AJ82" s="320"/>
      <c r="AK82" s="320"/>
      <c r="AL82" s="320"/>
      <c r="AM82" s="320"/>
      <c r="AQ82" s="300"/>
      <c r="AR82" s="300"/>
      <c r="AS82" s="300"/>
      <c r="AT82" s="300"/>
      <c r="BA82" s="289"/>
      <c r="BR82" s="5"/>
      <c r="BS82" s="5"/>
      <c r="BT82" s="5"/>
    </row>
    <row r="83" customFormat="false" ht="15.65" hidden="false" customHeight="true" outlineLevel="0" collapsed="false">
      <c r="B83" s="326" t="n">
        <v>43616</v>
      </c>
      <c r="C83" s="327" t="s">
        <v>243</v>
      </c>
      <c r="D83" s="327"/>
      <c r="E83" s="327"/>
      <c r="F83" s="327"/>
      <c r="G83" s="327"/>
      <c r="H83" s="327"/>
      <c r="I83" s="327"/>
      <c r="J83" s="327"/>
      <c r="K83" s="327"/>
      <c r="L83" s="327"/>
      <c r="M83" s="327"/>
      <c r="N83" s="327"/>
      <c r="O83" s="327"/>
      <c r="P83" s="327"/>
      <c r="Q83" s="327"/>
      <c r="R83" s="327"/>
      <c r="S83" s="327"/>
      <c r="T83" s="327"/>
      <c r="U83" s="327"/>
      <c r="V83" s="327"/>
      <c r="W83" s="327"/>
      <c r="X83" s="327"/>
      <c r="Y83" s="327"/>
      <c r="Z83" s="327"/>
      <c r="AA83" s="327"/>
      <c r="AB83" s="327"/>
      <c r="AC83" s="327"/>
      <c r="AD83" s="327"/>
      <c r="AE83" s="327"/>
      <c r="AF83" s="323"/>
      <c r="AG83" s="323"/>
      <c r="AH83" s="320"/>
      <c r="AI83" s="320"/>
      <c r="AJ83" s="320"/>
      <c r="AK83" s="320"/>
      <c r="AL83" s="320"/>
      <c r="AM83" s="320"/>
      <c r="AQ83" s="300"/>
      <c r="AR83" s="300"/>
      <c r="AS83" s="300"/>
      <c r="AT83" s="300"/>
      <c r="BA83" s="289"/>
      <c r="BR83" s="5"/>
      <c r="BS83" s="5"/>
      <c r="BT83" s="5"/>
    </row>
    <row r="90" customFormat="false" ht="14.3" hidden="false" customHeight="false" outlineLevel="0" collapsed="false">
      <c r="Q90" s="0" t="n">
        <f aca="false">Q92*60</f>
        <v>186</v>
      </c>
    </row>
    <row r="92" customFormat="false" ht="14.3" hidden="false" customHeight="false" outlineLevel="0" collapsed="false">
      <c r="Q92" s="341" t="n">
        <f aca="false">3+(6/60)</f>
        <v>3.1</v>
      </c>
      <c r="R92" s="253" t="n">
        <f aca="false">24-Q92</f>
        <v>20.9</v>
      </c>
    </row>
    <row r="93" customFormat="false" ht="14.3" hidden="false" customHeight="false" outlineLevel="0" collapsed="false">
      <c r="R93" s="288" t="n">
        <f aca="false">R92-20</f>
        <v>0.899999999999999</v>
      </c>
    </row>
    <row r="94" customFormat="false" ht="14.3" hidden="false" customHeight="false" outlineLevel="0" collapsed="false">
      <c r="M94" s="0" t="n">
        <f aca="false">44.3*2.12</f>
        <v>93.916</v>
      </c>
      <c r="R94" s="0" t="n">
        <f aca="false">R93*60</f>
        <v>53.9999999999999</v>
      </c>
    </row>
    <row r="95" customFormat="false" ht="14.3" hidden="false" customHeight="false" outlineLevel="0" collapsed="false">
      <c r="P95" s="0" t="n">
        <f aca="false">45.4*0.95</f>
        <v>43.13</v>
      </c>
    </row>
    <row r="97" customFormat="false" ht="14.3" hidden="false" customHeight="false" outlineLevel="0" collapsed="false">
      <c r="N97" s="0" t="n">
        <f aca="false">M94+P95</f>
        <v>137.046</v>
      </c>
    </row>
    <row r="99" customFormat="false" ht="14.3" hidden="false" customHeight="false" outlineLevel="0" collapsed="false">
      <c r="M99" s="0" t="n">
        <f aca="false">N97/O99</f>
        <v>44.6403908794788</v>
      </c>
      <c r="O99" s="0" t="n">
        <f aca="false">0.95+2.12</f>
        <v>3.07</v>
      </c>
    </row>
  </sheetData>
  <mergeCells count="110">
    <mergeCell ref="B1:Y1"/>
    <mergeCell ref="B2:AG2"/>
    <mergeCell ref="B3:B5"/>
    <mergeCell ref="C3:C5"/>
    <mergeCell ref="D3:D5"/>
    <mergeCell ref="E3:E5"/>
    <mergeCell ref="F3:G4"/>
    <mergeCell ref="H3:K3"/>
    <mergeCell ref="L3:O3"/>
    <mergeCell ref="P3:Q4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R3:AR5"/>
    <mergeCell ref="AT3:AT5"/>
    <mergeCell ref="AU3:AU5"/>
    <mergeCell ref="AV3:AV5"/>
    <mergeCell ref="AW3:AW5"/>
    <mergeCell ref="AX3:AX5"/>
    <mergeCell ref="AY3:AY5"/>
    <mergeCell ref="AZ3:AZ5"/>
    <mergeCell ref="BB3:BB5"/>
    <mergeCell ref="BC3:BC5"/>
    <mergeCell ref="BD3:BD5"/>
    <mergeCell ref="BE3:BE5"/>
    <mergeCell ref="BF3:BF5"/>
    <mergeCell ref="BG3:BG5"/>
    <mergeCell ref="BK3:BL3"/>
    <mergeCell ref="BN3:BN5"/>
    <mergeCell ref="BO3:BO5"/>
    <mergeCell ref="BP3:BP5"/>
    <mergeCell ref="BR3:BR5"/>
    <mergeCell ref="BS3:BS5"/>
    <mergeCell ref="BU3:BU5"/>
    <mergeCell ref="H4:I4"/>
    <mergeCell ref="J4:K4"/>
    <mergeCell ref="L4:M4"/>
    <mergeCell ref="N4:O4"/>
    <mergeCell ref="BH4:BH5"/>
    <mergeCell ref="BI4:BI5"/>
    <mergeCell ref="BJ4:BJ5"/>
    <mergeCell ref="BK4:BK5"/>
    <mergeCell ref="BL4:BL5"/>
    <mergeCell ref="BM4:BM5"/>
    <mergeCell ref="A6:A12"/>
    <mergeCell ref="A13:A19"/>
    <mergeCell ref="A20:A26"/>
    <mergeCell ref="A27:A33"/>
    <mergeCell ref="A34:A40"/>
    <mergeCell ref="F44:G44"/>
    <mergeCell ref="H44:I44"/>
    <mergeCell ref="J44:K44"/>
    <mergeCell ref="L44:M44"/>
    <mergeCell ref="N44:O44"/>
    <mergeCell ref="P44:Q44"/>
    <mergeCell ref="C52:AE52"/>
    <mergeCell ref="C53:AE53"/>
    <mergeCell ref="C54:AE54"/>
    <mergeCell ref="C55:AE55"/>
    <mergeCell ref="C56:AE56"/>
    <mergeCell ref="C57:AE57"/>
    <mergeCell ref="C58:AE58"/>
    <mergeCell ref="C59:AE59"/>
    <mergeCell ref="C60:AE60"/>
    <mergeCell ref="C61:AE61"/>
    <mergeCell ref="C62:AE62"/>
    <mergeCell ref="C63:AE63"/>
    <mergeCell ref="C64:AE64"/>
    <mergeCell ref="C65:AE65"/>
    <mergeCell ref="C66:AE66"/>
    <mergeCell ref="C67:AE67"/>
    <mergeCell ref="C68:AE68"/>
    <mergeCell ref="C69:AE69"/>
    <mergeCell ref="C70:AE70"/>
    <mergeCell ref="C71:AE71"/>
    <mergeCell ref="C72:AE72"/>
    <mergeCell ref="C73:AE73"/>
    <mergeCell ref="C74:AE74"/>
    <mergeCell ref="C75:AE75"/>
    <mergeCell ref="C76:AE76"/>
    <mergeCell ref="C77:AE77"/>
    <mergeCell ref="C78:AE78"/>
    <mergeCell ref="C79:AE79"/>
    <mergeCell ref="C80:AE80"/>
    <mergeCell ref="C81:AE81"/>
    <mergeCell ref="C82:AE82"/>
    <mergeCell ref="C83:AE83"/>
  </mergeCells>
  <conditionalFormatting sqref="R13:T15">
    <cfRule type="cellIs" priority="2" operator="greaterThan" aboveAverage="0" equalAverage="0" bottom="0" percent="0" rank="0" text="" dxfId="4">
      <formula>3768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12" activePane="bottomRight" state="frozen"/>
      <selection pane="topLeft" activeCell="A1" activeCellId="0" sqref="A1"/>
      <selection pane="topRight" activeCell="C1" activeCellId="0" sqref="C1"/>
      <selection pane="bottomLeft" activeCell="A12" activeCellId="0" sqref="A12"/>
      <selection pane="bottomRight" activeCell="C33" activeCellId="0" sqref="C33"/>
    </sheetView>
  </sheetViews>
  <sheetFormatPr defaultColWidth="8.54296875" defaultRowHeight="14.3" zeroHeight="false" outlineLevelRow="0" outlineLevelCol="0"/>
  <cols>
    <col collapsed="false" customWidth="true" hidden="false" outlineLevel="0" max="2" min="2" style="0" width="11"/>
    <col collapsed="false" customWidth="true" hidden="false" outlineLevel="0" max="41" min="38" style="0" width="9.63"/>
    <col collapsed="false" customWidth="true" hidden="false" outlineLevel="0" max="42" min="42" style="0" width="12"/>
    <col collapsed="false" customWidth="true" hidden="false" outlineLevel="0" max="66" min="66" style="0" width="9.63"/>
    <col collapsed="false" customWidth="true" hidden="false" outlineLevel="0" max="70" min="70" style="0" width="10.38"/>
    <col collapsed="false" customWidth="true" hidden="false" outlineLevel="0" max="71" min="71" style="0" width="10.63"/>
    <col collapsed="false" customWidth="true" hidden="false" outlineLevel="0" max="72" min="72" style="0" width="10.87"/>
  </cols>
  <sheetData>
    <row r="1" customFormat="false" ht="18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BR1" s="5"/>
      <c r="BS1" s="5"/>
    </row>
    <row r="2" customFormat="false" ht="19.05" hidden="false" customHeight="false" outlineLevel="0" collapsed="false">
      <c r="B2" s="6" t="n">
        <v>43617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8"/>
      <c r="AL2" s="8"/>
      <c r="AM2" s="8"/>
      <c r="AN2" s="8"/>
      <c r="AO2" s="8"/>
      <c r="AP2" s="8"/>
      <c r="AQ2" s="8"/>
      <c r="AR2" s="8"/>
      <c r="AS2" s="9"/>
      <c r="AT2" s="10"/>
      <c r="AU2" s="10"/>
      <c r="AV2" s="10"/>
      <c r="AW2" s="10"/>
      <c r="AX2" s="10"/>
      <c r="AY2" s="11"/>
      <c r="AZ2" s="11"/>
      <c r="BR2" s="5"/>
      <c r="BS2" s="5"/>
    </row>
    <row r="3" customFormat="false" ht="30.75" hidden="false" customHeight="true" outlineLevel="0" collapsed="false">
      <c r="A3" s="12"/>
      <c r="B3" s="13" t="s">
        <v>1</v>
      </c>
      <c r="C3" s="14" t="s">
        <v>2</v>
      </c>
      <c r="D3" s="15" t="s">
        <v>3</v>
      </c>
      <c r="E3" s="14" t="s">
        <v>4</v>
      </c>
      <c r="F3" s="16" t="s">
        <v>5</v>
      </c>
      <c r="G3" s="16"/>
      <c r="H3" s="17" t="s">
        <v>6</v>
      </c>
      <c r="I3" s="17"/>
      <c r="J3" s="17"/>
      <c r="K3" s="17"/>
      <c r="L3" s="17" t="s">
        <v>7</v>
      </c>
      <c r="M3" s="17"/>
      <c r="N3" s="17"/>
      <c r="O3" s="17"/>
      <c r="P3" s="18" t="s">
        <v>8</v>
      </c>
      <c r="Q3" s="18"/>
      <c r="R3" s="19" t="s">
        <v>9</v>
      </c>
      <c r="S3" s="20" t="s">
        <v>10</v>
      </c>
      <c r="T3" s="21" t="s">
        <v>11</v>
      </c>
      <c r="U3" s="22" t="s">
        <v>12</v>
      </c>
      <c r="V3" s="23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5" t="s">
        <v>20</v>
      </c>
      <c r="AD3" s="26" t="s">
        <v>21</v>
      </c>
      <c r="AE3" s="27" t="s">
        <v>22</v>
      </c>
      <c r="AF3" s="26" t="s">
        <v>23</v>
      </c>
      <c r="AG3" s="28" t="s">
        <v>24</v>
      </c>
      <c r="AH3" s="28" t="s">
        <v>25</v>
      </c>
      <c r="AI3" s="28" t="s">
        <v>26</v>
      </c>
      <c r="AJ3" s="29" t="s">
        <v>27</v>
      </c>
      <c r="AK3" s="30" t="s">
        <v>28</v>
      </c>
      <c r="AL3" s="31" t="s">
        <v>29</v>
      </c>
      <c r="AM3" s="29" t="s">
        <v>30</v>
      </c>
      <c r="AN3" s="31" t="s">
        <v>31</v>
      </c>
      <c r="AO3" s="31" t="s">
        <v>32</v>
      </c>
      <c r="AP3" s="29" t="s">
        <v>33</v>
      </c>
      <c r="AQ3" s="32" t="s">
        <v>34</v>
      </c>
      <c r="AR3" s="33" t="s">
        <v>35</v>
      </c>
      <c r="AS3" s="34"/>
      <c r="AT3" s="35" t="s">
        <v>36</v>
      </c>
      <c r="AU3" s="36" t="s">
        <v>37</v>
      </c>
      <c r="AV3" s="36" t="s">
        <v>38</v>
      </c>
      <c r="AW3" s="36" t="s">
        <v>39</v>
      </c>
      <c r="AX3" s="36" t="s">
        <v>40</v>
      </c>
      <c r="AY3" s="36" t="s">
        <v>41</v>
      </c>
      <c r="AZ3" s="36" t="s">
        <v>42</v>
      </c>
      <c r="BB3" s="36" t="s">
        <v>43</v>
      </c>
      <c r="BC3" s="36" t="s">
        <v>44</v>
      </c>
      <c r="BD3" s="36" t="s">
        <v>45</v>
      </c>
      <c r="BE3" s="36" t="s">
        <v>46</v>
      </c>
      <c r="BF3" s="36" t="s">
        <v>47</v>
      </c>
      <c r="BG3" s="36" t="s">
        <v>48</v>
      </c>
      <c r="BH3" s="36" t="s">
        <v>49</v>
      </c>
      <c r="BI3" s="36" t="s">
        <v>50</v>
      </c>
      <c r="BJ3" s="36" t="s">
        <v>52</v>
      </c>
      <c r="BK3" s="36" t="s">
        <v>53</v>
      </c>
      <c r="BL3" s="36"/>
      <c r="BM3" s="36" t="s">
        <v>55</v>
      </c>
      <c r="BN3" s="36" t="s">
        <v>56</v>
      </c>
      <c r="BO3" s="37" t="s">
        <v>57</v>
      </c>
      <c r="BP3" s="37" t="s">
        <v>58</v>
      </c>
      <c r="BQ3" s="36" t="s">
        <v>61</v>
      </c>
      <c r="BR3" s="39" t="s">
        <v>59</v>
      </c>
      <c r="BS3" s="39" t="s">
        <v>60</v>
      </c>
      <c r="BT3" s="40" t="s">
        <v>65</v>
      </c>
    </row>
    <row r="4" customFormat="false" ht="14.95" hidden="false" customHeight="true" outlineLevel="0" collapsed="false">
      <c r="A4" s="42"/>
      <c r="B4" s="13"/>
      <c r="C4" s="14"/>
      <c r="D4" s="15"/>
      <c r="E4" s="14"/>
      <c r="F4" s="16"/>
      <c r="G4" s="16"/>
      <c r="H4" s="43" t="s">
        <v>68</v>
      </c>
      <c r="I4" s="43"/>
      <c r="J4" s="44" t="s">
        <v>69</v>
      </c>
      <c r="K4" s="44"/>
      <c r="L4" s="43" t="s">
        <v>68</v>
      </c>
      <c r="M4" s="43"/>
      <c r="N4" s="44" t="s">
        <v>69</v>
      </c>
      <c r="O4" s="44"/>
      <c r="P4" s="18"/>
      <c r="Q4" s="18"/>
      <c r="R4" s="19"/>
      <c r="S4" s="20"/>
      <c r="T4" s="21"/>
      <c r="U4" s="22"/>
      <c r="V4" s="23"/>
      <c r="W4" s="24"/>
      <c r="X4" s="24"/>
      <c r="Y4" s="24"/>
      <c r="Z4" s="24"/>
      <c r="AA4" s="24"/>
      <c r="AB4" s="24"/>
      <c r="AC4" s="25"/>
      <c r="AD4" s="26"/>
      <c r="AE4" s="27"/>
      <c r="AF4" s="26"/>
      <c r="AG4" s="28"/>
      <c r="AH4" s="28"/>
      <c r="AI4" s="28"/>
      <c r="AJ4" s="29"/>
      <c r="AK4" s="30"/>
      <c r="AL4" s="31"/>
      <c r="AM4" s="29"/>
      <c r="AN4" s="31"/>
      <c r="AO4" s="31"/>
      <c r="AP4" s="29"/>
      <c r="AQ4" s="32"/>
      <c r="AR4" s="33"/>
      <c r="AS4" s="34"/>
      <c r="AT4" s="35"/>
      <c r="AU4" s="36"/>
      <c r="AV4" s="36"/>
      <c r="AW4" s="36"/>
      <c r="AX4" s="36"/>
      <c r="AY4" s="36"/>
      <c r="AZ4" s="36"/>
      <c r="BB4" s="36"/>
      <c r="BC4" s="36"/>
      <c r="BD4" s="36"/>
      <c r="BE4" s="36"/>
      <c r="BF4" s="36"/>
      <c r="BG4" s="36"/>
      <c r="BH4" s="45" t="s">
        <v>70</v>
      </c>
      <c r="BI4" s="45" t="s">
        <v>70</v>
      </c>
      <c r="BJ4" s="37" t="s">
        <v>72</v>
      </c>
      <c r="BK4" s="37" t="s">
        <v>72</v>
      </c>
      <c r="BL4" s="37" t="s">
        <v>73</v>
      </c>
      <c r="BM4" s="45" t="s">
        <v>75</v>
      </c>
      <c r="BN4" s="36"/>
      <c r="BO4" s="37"/>
      <c r="BP4" s="37"/>
      <c r="BQ4" s="45" t="s">
        <v>70</v>
      </c>
      <c r="BR4" s="39"/>
      <c r="BS4" s="39"/>
      <c r="BT4" s="40"/>
    </row>
    <row r="5" customFormat="false" ht="14.95" hidden="false" customHeight="false" outlineLevel="0" collapsed="false">
      <c r="A5" s="42"/>
      <c r="B5" s="13"/>
      <c r="C5" s="14"/>
      <c r="D5" s="15"/>
      <c r="E5" s="14"/>
      <c r="F5" s="48" t="s">
        <v>78</v>
      </c>
      <c r="G5" s="44" t="s">
        <v>79</v>
      </c>
      <c r="H5" s="49" t="s">
        <v>80</v>
      </c>
      <c r="I5" s="50" t="s">
        <v>81</v>
      </c>
      <c r="J5" s="50" t="s">
        <v>80</v>
      </c>
      <c r="K5" s="51" t="s">
        <v>81</v>
      </c>
      <c r="L5" s="43" t="s">
        <v>80</v>
      </c>
      <c r="M5" s="50" t="s">
        <v>81</v>
      </c>
      <c r="N5" s="50" t="s">
        <v>80</v>
      </c>
      <c r="O5" s="44" t="s">
        <v>81</v>
      </c>
      <c r="P5" s="50" t="s">
        <v>80</v>
      </c>
      <c r="Q5" s="44" t="s">
        <v>81</v>
      </c>
      <c r="R5" s="19"/>
      <c r="S5" s="20"/>
      <c r="T5" s="21"/>
      <c r="U5" s="22"/>
      <c r="V5" s="23"/>
      <c r="W5" s="24"/>
      <c r="X5" s="24"/>
      <c r="Y5" s="24"/>
      <c r="Z5" s="24"/>
      <c r="AA5" s="24"/>
      <c r="AB5" s="24"/>
      <c r="AC5" s="25"/>
      <c r="AD5" s="26"/>
      <c r="AE5" s="27"/>
      <c r="AF5" s="26"/>
      <c r="AG5" s="28"/>
      <c r="AH5" s="28"/>
      <c r="AI5" s="28"/>
      <c r="AJ5" s="29"/>
      <c r="AK5" s="30"/>
      <c r="AL5" s="31"/>
      <c r="AM5" s="29"/>
      <c r="AN5" s="31"/>
      <c r="AO5" s="31"/>
      <c r="AP5" s="29"/>
      <c r="AQ5" s="32"/>
      <c r="AR5" s="33"/>
      <c r="AS5" s="34"/>
      <c r="AT5" s="35"/>
      <c r="AU5" s="36"/>
      <c r="AV5" s="36"/>
      <c r="AW5" s="36"/>
      <c r="AX5" s="36"/>
      <c r="AY5" s="36"/>
      <c r="AZ5" s="36"/>
      <c r="BB5" s="36"/>
      <c r="BC5" s="36"/>
      <c r="BD5" s="36"/>
      <c r="BE5" s="36"/>
      <c r="BF5" s="36"/>
      <c r="BG5" s="36"/>
      <c r="BH5" s="45"/>
      <c r="BI5" s="45"/>
      <c r="BJ5" s="37"/>
      <c r="BK5" s="37"/>
      <c r="BL5" s="37"/>
      <c r="BM5" s="45"/>
      <c r="BN5" s="36"/>
      <c r="BO5" s="37"/>
      <c r="BP5" s="37"/>
      <c r="BQ5" s="45"/>
      <c r="BR5" s="39"/>
      <c r="BS5" s="39"/>
      <c r="BT5" s="40"/>
    </row>
    <row r="6" customFormat="false" ht="14.3" hidden="false" customHeight="false" outlineLevel="0" collapsed="false">
      <c r="A6" s="54" t="s">
        <v>106</v>
      </c>
      <c r="B6" s="55" t="n">
        <v>43613</v>
      </c>
      <c r="C6" s="56" t="n">
        <v>97</v>
      </c>
      <c r="D6" s="57" t="n">
        <v>0.345</v>
      </c>
      <c r="E6" s="58" t="n">
        <v>72.9</v>
      </c>
      <c r="F6" s="59" t="n">
        <v>109</v>
      </c>
      <c r="G6" s="59" t="n">
        <v>83</v>
      </c>
      <c r="H6" s="60" t="n">
        <v>24</v>
      </c>
      <c r="I6" s="60" t="n">
        <v>0</v>
      </c>
      <c r="J6" s="60" t="n">
        <v>24</v>
      </c>
      <c r="K6" s="60" t="n">
        <v>0</v>
      </c>
      <c r="L6" s="61" t="n">
        <v>0</v>
      </c>
      <c r="M6" s="61" t="n">
        <v>0</v>
      </c>
      <c r="N6" s="61" t="n">
        <v>0</v>
      </c>
      <c r="O6" s="61" t="n">
        <v>0</v>
      </c>
      <c r="P6" s="61" t="n">
        <v>0</v>
      </c>
      <c r="Q6" s="61" t="n">
        <v>0</v>
      </c>
      <c r="R6" s="61" t="n">
        <v>3429</v>
      </c>
      <c r="S6" s="62" t="n">
        <v>3006</v>
      </c>
      <c r="T6" s="62" t="n">
        <v>3006</v>
      </c>
      <c r="U6" s="63" t="n">
        <v>2935</v>
      </c>
      <c r="V6" s="63" t="n">
        <v>3024</v>
      </c>
      <c r="W6" s="60" t="n">
        <v>41</v>
      </c>
      <c r="X6" s="60" t="n">
        <v>0</v>
      </c>
      <c r="Y6" s="60" t="n">
        <v>42</v>
      </c>
      <c r="Z6" s="60" t="n">
        <v>0</v>
      </c>
      <c r="AA6" s="60" t="n">
        <v>60</v>
      </c>
      <c r="AB6" s="59" t="n">
        <v>0</v>
      </c>
      <c r="AC6" s="64" t="n">
        <f aca="false">(V6-U6)+AZ6</f>
        <v>89</v>
      </c>
      <c r="AD6" s="65" t="n">
        <f aca="false">U6-T6</f>
        <v>-71</v>
      </c>
      <c r="AE6" s="59" t="n">
        <v>129</v>
      </c>
      <c r="AF6" s="66" t="n">
        <f aca="false">IF(AE6&gt;0, V6/(AE6*24),"no data")</f>
        <v>0.976744186046512</v>
      </c>
      <c r="AG6" s="67" t="n">
        <f aca="false">IF(R6&gt;0,R6/24,"no data")</f>
        <v>142.875</v>
      </c>
      <c r="AH6" s="66" t="n">
        <f aca="false">IF(U6&gt;0,(U6/R6),"no data")</f>
        <v>0.855934674832313</v>
      </c>
      <c r="AI6" s="68" t="n">
        <f aca="false">(1440-((W6*X6)+(Y6*Z6)+(AA6*AB6))/(W6+Y6+AA6))/1440</f>
        <v>1</v>
      </c>
      <c r="AJ6" s="69" t="n">
        <f aca="false">IF(U6&gt;0,(1440-((X6*W6+AT6*AU6)+(Z6*Y6+AV6*AW6)+(AA6*AB6+AX6*AY6))/(W6+Y6+AA6))/1440,"no data")</f>
        <v>0.874125874125874</v>
      </c>
      <c r="AK6" s="91" t="n">
        <v>7.674</v>
      </c>
      <c r="AL6" s="96" t="n">
        <v>141.11</v>
      </c>
      <c r="AM6" s="81" t="n">
        <f aca="false">AK6*AL6</f>
        <v>1082.87814</v>
      </c>
      <c r="AN6" s="91" t="n">
        <v>23.706</v>
      </c>
      <c r="AO6" s="166" t="n">
        <v>1014.93</v>
      </c>
      <c r="AP6" s="58" t="n">
        <f aca="false">AN6*AO6</f>
        <v>24059.93058</v>
      </c>
      <c r="AQ6" s="166" t="n">
        <f aca="false">IF(U6&gt;0,((((AK6*AL6)+(AN6*AO6))/(U6*1000))*1000000),"no data")</f>
        <v>8566.54470868824</v>
      </c>
      <c r="AR6" s="75" t="n">
        <f aca="false">S6/24</f>
        <v>125.25</v>
      </c>
      <c r="AS6" s="34"/>
      <c r="AT6" s="59" t="n">
        <v>0</v>
      </c>
      <c r="AU6" s="76" t="n">
        <v>0</v>
      </c>
      <c r="AV6" s="76" t="n">
        <v>0</v>
      </c>
      <c r="AW6" s="59" t="n">
        <v>0</v>
      </c>
      <c r="AX6" s="76" t="n">
        <v>18</v>
      </c>
      <c r="AY6" s="59" t="n">
        <v>1440</v>
      </c>
      <c r="AZ6" s="59" t="n">
        <v>0</v>
      </c>
      <c r="BB6" s="77" t="n">
        <v>994</v>
      </c>
      <c r="BC6" s="77" t="n">
        <v>1007</v>
      </c>
      <c r="BD6" s="77" t="n">
        <v>1023</v>
      </c>
      <c r="BE6" s="77" t="n">
        <f aca="false">BC6-BB6</f>
        <v>13</v>
      </c>
      <c r="BF6" s="77" t="n">
        <f aca="false">AQ6</f>
        <v>8566.54470868824</v>
      </c>
      <c r="BG6" s="159" t="n">
        <f aca="false">BD6/24</f>
        <v>42.625</v>
      </c>
      <c r="BH6" s="79" t="n">
        <v>0</v>
      </c>
      <c r="BI6" s="80" t="n">
        <v>0</v>
      </c>
      <c r="BJ6" s="82" t="n">
        <v>23.78</v>
      </c>
      <c r="BK6" s="82" t="n">
        <v>21.21</v>
      </c>
      <c r="BL6" s="82" t="n">
        <v>18.37</v>
      </c>
      <c r="BM6" s="82" t="n">
        <v>50.11</v>
      </c>
      <c r="BN6" s="83" t="n">
        <v>0.936</v>
      </c>
      <c r="BO6" s="82" t="n">
        <v>87.39</v>
      </c>
      <c r="BP6" s="81" t="n">
        <v>87.11</v>
      </c>
      <c r="BQ6" s="100" t="n">
        <f aca="false">BH6+BI6</f>
        <v>0</v>
      </c>
      <c r="BR6" s="77" t="n">
        <v>11243</v>
      </c>
      <c r="BS6" s="77" t="n">
        <v>11440</v>
      </c>
      <c r="BT6" s="78" t="n">
        <v>5.3</v>
      </c>
    </row>
    <row r="7" customFormat="false" ht="14.3" hidden="false" customHeight="false" outlineLevel="0" collapsed="false">
      <c r="A7" s="54"/>
      <c r="B7" s="55" t="n">
        <v>43614</v>
      </c>
      <c r="C7" s="56" t="n">
        <v>97.9</v>
      </c>
      <c r="D7" s="57" t="n">
        <v>0.367</v>
      </c>
      <c r="E7" s="58" t="n">
        <v>74.7</v>
      </c>
      <c r="F7" s="59" t="n">
        <v>112</v>
      </c>
      <c r="G7" s="59" t="n">
        <v>84</v>
      </c>
      <c r="H7" s="60" t="n">
        <v>24</v>
      </c>
      <c r="I7" s="60" t="n">
        <v>0</v>
      </c>
      <c r="J7" s="60" t="n">
        <v>24</v>
      </c>
      <c r="K7" s="60" t="n">
        <v>0</v>
      </c>
      <c r="L7" s="61" t="n">
        <v>0</v>
      </c>
      <c r="M7" s="61" t="n">
        <v>0</v>
      </c>
      <c r="N7" s="61" t="n">
        <v>0</v>
      </c>
      <c r="O7" s="61" t="n">
        <v>0</v>
      </c>
      <c r="P7" s="61" t="n">
        <v>0</v>
      </c>
      <c r="Q7" s="61" t="n">
        <v>0</v>
      </c>
      <c r="R7" s="61" t="n">
        <v>3417</v>
      </c>
      <c r="S7" s="62" t="n">
        <v>2983</v>
      </c>
      <c r="T7" s="62" t="n">
        <v>2983</v>
      </c>
      <c r="U7" s="63" t="n">
        <v>2918</v>
      </c>
      <c r="V7" s="63" t="n">
        <v>3004</v>
      </c>
      <c r="W7" s="60" t="n">
        <v>41</v>
      </c>
      <c r="X7" s="60" t="n">
        <v>0</v>
      </c>
      <c r="Y7" s="60" t="n">
        <v>42</v>
      </c>
      <c r="Z7" s="60" t="n">
        <v>0</v>
      </c>
      <c r="AA7" s="60" t="n">
        <v>60</v>
      </c>
      <c r="AB7" s="59" t="n">
        <v>0</v>
      </c>
      <c r="AC7" s="64" t="n">
        <f aca="false">(V7-U7)+AZ7</f>
        <v>86</v>
      </c>
      <c r="AD7" s="65" t="n">
        <f aca="false">U7-T7</f>
        <v>-65</v>
      </c>
      <c r="AE7" s="59" t="n">
        <v>127</v>
      </c>
      <c r="AF7" s="66" t="n">
        <f aca="false">IF(AE7&gt;0, V7/(AE7*24),"no data")</f>
        <v>0.985564304461942</v>
      </c>
      <c r="AG7" s="67" t="n">
        <f aca="false">IF(R7&gt;0,R7/24,"no data")</f>
        <v>142.375</v>
      </c>
      <c r="AH7" s="66" t="n">
        <f aca="false">IF(U7&gt;0,(U7/R7),"no data")</f>
        <v>0.853965466783728</v>
      </c>
      <c r="AI7" s="68" t="n">
        <f aca="false">(1440-((W7*X7)+(Y7*Z7)+(AA7*AB7))/(W7+Y7+AA7))/1440</f>
        <v>1</v>
      </c>
      <c r="AJ7" s="69" t="n">
        <f aca="false">IF(U7&gt;0,(1440-((X7*W7+AT7*AU7)+(Z7*Y7+AV7*AW7)+(AA7*AB7+AX7*AY7))/(W7+Y7+AA7))/1440,"no data")</f>
        <v>0.874125874125874</v>
      </c>
      <c r="AK7" s="91" t="n">
        <v>7.576</v>
      </c>
      <c r="AL7" s="96" t="n">
        <v>135.67</v>
      </c>
      <c r="AM7" s="81" t="n">
        <f aca="false">AK7*AL7</f>
        <v>1027.83592</v>
      </c>
      <c r="AN7" s="91" t="n">
        <v>23.541</v>
      </c>
      <c r="AO7" s="166" t="n">
        <v>1014.06</v>
      </c>
      <c r="AP7" s="58" t="n">
        <f aca="false">AN7*AO7</f>
        <v>23871.98646</v>
      </c>
      <c r="AQ7" s="166" t="n">
        <f aca="false">IF(U7&gt;0,((((AK7*AL7)+(AN7*AO7))/(U7*1000))*1000000),"no data")</f>
        <v>8533.18107607951</v>
      </c>
      <c r="AR7" s="75" t="n">
        <f aca="false">S7/24</f>
        <v>124.291666666667</v>
      </c>
      <c r="AS7" s="34"/>
      <c r="AT7" s="59" t="n">
        <v>0</v>
      </c>
      <c r="AU7" s="76" t="n">
        <v>0</v>
      </c>
      <c r="AV7" s="76" t="n">
        <v>0</v>
      </c>
      <c r="AW7" s="59" t="n">
        <v>0</v>
      </c>
      <c r="AX7" s="76" t="n">
        <v>18</v>
      </c>
      <c r="AY7" s="59" t="n">
        <v>1440</v>
      </c>
      <c r="AZ7" s="59" t="n">
        <v>0</v>
      </c>
      <c r="BB7" s="77" t="n">
        <v>986</v>
      </c>
      <c r="BC7" s="77" t="n">
        <v>1000</v>
      </c>
      <c r="BD7" s="77" t="n">
        <v>1018</v>
      </c>
      <c r="BE7" s="77" t="n">
        <f aca="false">BC7-BB7</f>
        <v>14</v>
      </c>
      <c r="BF7" s="77" t="n">
        <f aca="false">AQ7</f>
        <v>8533.18107607951</v>
      </c>
      <c r="BG7" s="159" t="n">
        <f aca="false">BD7/24</f>
        <v>42.4166666666667</v>
      </c>
      <c r="BH7" s="79" t="n">
        <v>0</v>
      </c>
      <c r="BI7" s="80" t="n">
        <v>0</v>
      </c>
      <c r="BJ7" s="82" t="n">
        <v>23.65</v>
      </c>
      <c r="BK7" s="82" t="n">
        <v>21</v>
      </c>
      <c r="BL7" s="82" t="n">
        <v>18.65</v>
      </c>
      <c r="BM7" s="82" t="n">
        <v>50.12</v>
      </c>
      <c r="BN7" s="83" t="n">
        <v>0.9371</v>
      </c>
      <c r="BO7" s="82" t="n">
        <v>87.53</v>
      </c>
      <c r="BP7" s="81" t="n">
        <v>86.76</v>
      </c>
      <c r="BQ7" s="100" t="n">
        <f aca="false">BH7+BI7</f>
        <v>0</v>
      </c>
      <c r="BR7" s="77" t="n">
        <v>11264</v>
      </c>
      <c r="BS7" s="77" t="n">
        <v>11414</v>
      </c>
      <c r="BT7" s="78" t="n">
        <v>0</v>
      </c>
    </row>
    <row r="8" customFormat="false" ht="14.3" hidden="false" customHeight="false" outlineLevel="0" collapsed="false">
      <c r="A8" s="54"/>
      <c r="B8" s="55" t="n">
        <v>43615</v>
      </c>
      <c r="C8" s="56" t="n">
        <v>98.5</v>
      </c>
      <c r="D8" s="57" t="n">
        <v>0.348</v>
      </c>
      <c r="E8" s="58" t="n">
        <v>74.3</v>
      </c>
      <c r="F8" s="59" t="n">
        <v>112</v>
      </c>
      <c r="G8" s="59" t="n">
        <v>84</v>
      </c>
      <c r="H8" s="60" t="n">
        <v>22</v>
      </c>
      <c r="I8" s="60" t="n">
        <v>15</v>
      </c>
      <c r="J8" s="60" t="n">
        <v>22</v>
      </c>
      <c r="K8" s="60" t="n">
        <v>16</v>
      </c>
      <c r="L8" s="61" t="n">
        <v>0</v>
      </c>
      <c r="M8" s="61" t="n">
        <v>0</v>
      </c>
      <c r="N8" s="61" t="n">
        <v>0</v>
      </c>
      <c r="O8" s="61" t="n">
        <v>0</v>
      </c>
      <c r="P8" s="61" t="n">
        <v>0</v>
      </c>
      <c r="Q8" s="61" t="n">
        <v>0</v>
      </c>
      <c r="R8" s="61" t="n">
        <v>3409</v>
      </c>
      <c r="S8" s="62" t="n">
        <v>2977</v>
      </c>
      <c r="T8" s="62" t="n">
        <v>2977</v>
      </c>
      <c r="U8" s="63" t="n">
        <v>2743</v>
      </c>
      <c r="V8" s="63" t="n">
        <v>2827</v>
      </c>
      <c r="W8" s="60" t="n">
        <v>41</v>
      </c>
      <c r="X8" s="60" t="n">
        <v>70</v>
      </c>
      <c r="Y8" s="60" t="n">
        <v>42</v>
      </c>
      <c r="Z8" s="60" t="n">
        <v>55</v>
      </c>
      <c r="AA8" s="60" t="n">
        <v>60</v>
      </c>
      <c r="AB8" s="59" t="n">
        <v>100</v>
      </c>
      <c r="AC8" s="64" t="n">
        <f aca="false">(V8-U8)+AZ8</f>
        <v>86</v>
      </c>
      <c r="AD8" s="65" t="n">
        <f aca="false">U8-T8</f>
        <v>-234</v>
      </c>
      <c r="AE8" s="59" t="n">
        <v>128</v>
      </c>
      <c r="AF8" s="66" t="n">
        <f aca="false">IF(AE8&gt;0, V8/(AE8*24),"no data")</f>
        <v>0.920247395833333</v>
      </c>
      <c r="AG8" s="67" t="n">
        <f aca="false">IF(R8&gt;0,R8/24,"no data")</f>
        <v>142.041666666667</v>
      </c>
      <c r="AH8" s="66" t="n">
        <f aca="false">IF(U8&gt;0,(U8/R8),"no data")</f>
        <v>0.804634790261074</v>
      </c>
      <c r="AI8" s="68" t="n">
        <f aca="false">(1440-((W8*X8)+(Y8*Z8)+(AA8*AB8))/(W8+Y8+AA8))/1440</f>
        <v>0.945707070707071</v>
      </c>
      <c r="AJ8" s="69" t="n">
        <f aca="false">IF(U8&gt;0,(1440-((X8*W8+AT8*AU8)+(Z8*Y8+AV8*AW8)+(AA8*AB8+AX8*AY8))/(W8+Y8+AA8))/1440,"no data")</f>
        <v>0.810834304584305</v>
      </c>
      <c r="AK8" s="91" t="n">
        <v>7.186</v>
      </c>
      <c r="AL8" s="96" t="n">
        <v>136.99</v>
      </c>
      <c r="AM8" s="81" t="n">
        <f aca="false">AK8*AL8</f>
        <v>984.41014</v>
      </c>
      <c r="AN8" s="91" t="n">
        <v>22.531</v>
      </c>
      <c r="AO8" s="166" t="n">
        <v>1015.223</v>
      </c>
      <c r="AP8" s="58" t="n">
        <f aca="false">AN8*AO8</f>
        <v>22873.989413</v>
      </c>
      <c r="AQ8" s="166" t="n">
        <f aca="false">IF(U8&gt;0,((((AK8*AL8)+(AN8*AO8))/(U8*1000))*1000000),"no data")</f>
        <v>8697.92182026978</v>
      </c>
      <c r="AR8" s="75" t="n">
        <f aca="false">S8/24</f>
        <v>124.041666666667</v>
      </c>
      <c r="AS8" s="34"/>
      <c r="AT8" s="59" t="n">
        <v>11</v>
      </c>
      <c r="AU8" s="76" t="n">
        <v>35</v>
      </c>
      <c r="AV8" s="76" t="n">
        <v>12</v>
      </c>
      <c r="AW8" s="59" t="n">
        <v>49</v>
      </c>
      <c r="AX8" s="76" t="n">
        <v>20</v>
      </c>
      <c r="AY8" s="59" t="n">
        <v>1340</v>
      </c>
      <c r="AZ8" s="59" t="n">
        <v>2</v>
      </c>
      <c r="BB8" s="77" t="n">
        <v>936</v>
      </c>
      <c r="BC8" s="77" t="n">
        <v>952</v>
      </c>
      <c r="BD8" s="77" t="n">
        <v>939</v>
      </c>
      <c r="BE8" s="77" t="n">
        <f aca="false">BC8-BB8</f>
        <v>16</v>
      </c>
      <c r="BF8" s="77" t="n">
        <f aca="false">AQ8</f>
        <v>8697.92182026978</v>
      </c>
      <c r="BG8" s="159" t="n">
        <f aca="false">BD8/24</f>
        <v>39.125</v>
      </c>
      <c r="BH8" s="79" t="n">
        <v>0</v>
      </c>
      <c r="BI8" s="80" t="n">
        <v>0</v>
      </c>
      <c r="BJ8" s="82" t="n">
        <v>22.56</v>
      </c>
      <c r="BK8" s="82" t="n">
        <v>20.22</v>
      </c>
      <c r="BL8" s="82" t="n">
        <v>17.65</v>
      </c>
      <c r="BM8" s="82" t="n">
        <v>50.1</v>
      </c>
      <c r="BN8" s="83" t="n">
        <v>0.9369</v>
      </c>
      <c r="BO8" s="82" t="n">
        <v>87.33</v>
      </c>
      <c r="BP8" s="81" t="n">
        <v>86.7</v>
      </c>
      <c r="BQ8" s="100" t="n">
        <f aca="false">BH8+BI8</f>
        <v>0</v>
      </c>
      <c r="BR8" s="77" t="n">
        <v>11276</v>
      </c>
      <c r="BS8" s="77" t="n">
        <v>11482</v>
      </c>
      <c r="BT8" s="78" t="n">
        <v>0</v>
      </c>
    </row>
    <row r="9" customFormat="false" ht="14.3" hidden="false" customHeight="false" outlineLevel="0" collapsed="false">
      <c r="A9" s="54"/>
      <c r="B9" s="55" t="n">
        <v>43616</v>
      </c>
      <c r="C9" s="56" t="n">
        <v>99</v>
      </c>
      <c r="D9" s="57" t="n">
        <v>0.3798</v>
      </c>
      <c r="E9" s="58" t="n">
        <v>75.2</v>
      </c>
      <c r="F9" s="59" t="n">
        <v>111</v>
      </c>
      <c r="G9" s="59" t="n">
        <v>85</v>
      </c>
      <c r="H9" s="60" t="n">
        <v>24</v>
      </c>
      <c r="I9" s="60" t="n">
        <v>0</v>
      </c>
      <c r="J9" s="60" t="n">
        <v>24</v>
      </c>
      <c r="K9" s="60" t="n">
        <v>0</v>
      </c>
      <c r="L9" s="61" t="n">
        <v>0</v>
      </c>
      <c r="M9" s="61" t="n">
        <v>0</v>
      </c>
      <c r="N9" s="61" t="n">
        <v>0</v>
      </c>
      <c r="O9" s="61" t="n">
        <v>0</v>
      </c>
      <c r="P9" s="61" t="n">
        <v>0</v>
      </c>
      <c r="Q9" s="61" t="n">
        <v>0</v>
      </c>
      <c r="R9" s="61" t="n">
        <v>3404</v>
      </c>
      <c r="S9" s="62" t="n">
        <v>2961</v>
      </c>
      <c r="T9" s="62" t="n">
        <v>2961</v>
      </c>
      <c r="U9" s="63" t="n">
        <v>2893</v>
      </c>
      <c r="V9" s="63" t="n">
        <v>2978</v>
      </c>
      <c r="W9" s="60" t="n">
        <v>41</v>
      </c>
      <c r="X9" s="60" t="n">
        <v>0</v>
      </c>
      <c r="Y9" s="60" t="n">
        <v>42</v>
      </c>
      <c r="Z9" s="60" t="n">
        <v>0</v>
      </c>
      <c r="AA9" s="60" t="n">
        <v>60</v>
      </c>
      <c r="AB9" s="59" t="n">
        <v>0</v>
      </c>
      <c r="AC9" s="64" t="n">
        <f aca="false">(V9-U9)+AZ9</f>
        <v>85</v>
      </c>
      <c r="AD9" s="65" t="n">
        <f aca="false">U9-T9</f>
        <v>-68</v>
      </c>
      <c r="AE9" s="59" t="n">
        <v>127</v>
      </c>
      <c r="AF9" s="66" t="n">
        <f aca="false">IF(AE9&gt;0, V9/(AE9*24),"no data")</f>
        <v>0.977034120734908</v>
      </c>
      <c r="AG9" s="67" t="n">
        <f aca="false">IF(R9&gt;0,R9/24,"no data")</f>
        <v>141.833333333333</v>
      </c>
      <c r="AH9" s="66" t="n">
        <f aca="false">IF(U9&gt;0,(U9/R9),"no data")</f>
        <v>0.849882491186839</v>
      </c>
      <c r="AI9" s="68" t="n">
        <f aca="false">(1440-((W9*X9)+(Y9*Z9)+(AA9*AB9))/(W9+Y9+AA9))/1440</f>
        <v>1</v>
      </c>
      <c r="AJ9" s="69" t="n">
        <f aca="false">IF(U9&gt;0,(1440-((X9*W9+AT9*AU9)+(Z9*Y9+AV9*AW9)+(AA9*AB9+AX9*AY9))/(W9+Y9+AA9))/1440,"no data")</f>
        <v>0.874125874125874</v>
      </c>
      <c r="AK9" s="91" t="n">
        <v>7.583</v>
      </c>
      <c r="AL9" s="96" t="n">
        <v>134.95</v>
      </c>
      <c r="AM9" s="58" t="n">
        <f aca="false">AK9*AL9</f>
        <v>1023.32585</v>
      </c>
      <c r="AN9" s="91" t="n">
        <v>23.565</v>
      </c>
      <c r="AO9" s="166" t="n">
        <v>1007.8</v>
      </c>
      <c r="AP9" s="73" t="n">
        <f aca="false">AN9*AO9</f>
        <v>23748.807</v>
      </c>
      <c r="AQ9" s="94" t="n">
        <f aca="false">IF(U9&gt;0,((((AK9*AL9)+(AN9*AO9))/(U9*1000))*1000000),"no data")</f>
        <v>8562.78356377463</v>
      </c>
      <c r="AR9" s="75" t="n">
        <f aca="false">S9/24</f>
        <v>123.375</v>
      </c>
      <c r="AS9" s="34"/>
      <c r="AT9" s="59" t="n">
        <v>0</v>
      </c>
      <c r="AU9" s="76" t="n">
        <v>0</v>
      </c>
      <c r="AV9" s="76" t="n">
        <v>0</v>
      </c>
      <c r="AW9" s="59" t="n">
        <v>0</v>
      </c>
      <c r="AX9" s="76" t="n">
        <v>18</v>
      </c>
      <c r="AY9" s="59" t="n">
        <v>1440</v>
      </c>
      <c r="AZ9" s="59" t="n">
        <v>0</v>
      </c>
      <c r="BB9" s="77" t="n">
        <v>983</v>
      </c>
      <c r="BC9" s="77" t="n">
        <v>988</v>
      </c>
      <c r="BD9" s="77" t="n">
        <v>1007</v>
      </c>
      <c r="BE9" s="77" t="n">
        <f aca="false">BC9-BB9</f>
        <v>5</v>
      </c>
      <c r="BF9" s="77" t="n">
        <f aca="false">AQ9</f>
        <v>8562.78356377463</v>
      </c>
      <c r="BG9" s="159" t="n">
        <v>0</v>
      </c>
      <c r="BH9" s="79" t="n">
        <v>0</v>
      </c>
      <c r="BI9" s="80" t="n">
        <v>0</v>
      </c>
      <c r="BJ9" s="82" t="n">
        <v>23.65</v>
      </c>
      <c r="BK9" s="82" t="n">
        <v>20.96</v>
      </c>
      <c r="BL9" s="82" t="n">
        <v>18.39</v>
      </c>
      <c r="BM9" s="82" t="n">
        <v>50.1</v>
      </c>
      <c r="BN9" s="83" t="n">
        <v>0.9375</v>
      </c>
      <c r="BO9" s="82" t="n">
        <v>87.56</v>
      </c>
      <c r="BP9" s="81" t="n">
        <v>86.56</v>
      </c>
      <c r="BQ9" s="100" t="n">
        <f aca="false">BH9+BI9</f>
        <v>0</v>
      </c>
      <c r="BR9" s="77" t="n">
        <v>11302</v>
      </c>
      <c r="BS9" s="77" t="n">
        <v>11537</v>
      </c>
      <c r="BT9" s="78" t="n">
        <v>5.3</v>
      </c>
    </row>
    <row r="10" customFormat="false" ht="14.3" hidden="false" customHeight="false" outlineLevel="0" collapsed="false">
      <c r="A10" s="54"/>
      <c r="B10" s="55" t="n">
        <v>43617</v>
      </c>
      <c r="C10" s="56" t="n">
        <v>100.7</v>
      </c>
      <c r="D10" s="57" t="n">
        <v>0.35</v>
      </c>
      <c r="E10" s="58" t="n">
        <v>76.2</v>
      </c>
      <c r="F10" s="59" t="n">
        <v>114</v>
      </c>
      <c r="G10" s="59" t="n">
        <v>86</v>
      </c>
      <c r="H10" s="60" t="n">
        <v>24</v>
      </c>
      <c r="I10" s="60" t="n">
        <v>0</v>
      </c>
      <c r="J10" s="60" t="n">
        <v>24</v>
      </c>
      <c r="K10" s="60" t="n">
        <v>0</v>
      </c>
      <c r="L10" s="61" t="n">
        <v>0</v>
      </c>
      <c r="M10" s="61" t="n">
        <v>0</v>
      </c>
      <c r="N10" s="61" t="n">
        <v>0</v>
      </c>
      <c r="O10" s="61" t="n">
        <v>0</v>
      </c>
      <c r="P10" s="61" t="n">
        <v>0</v>
      </c>
      <c r="Q10" s="61" t="n">
        <v>0</v>
      </c>
      <c r="R10" s="61" t="n">
        <v>3389</v>
      </c>
      <c r="S10" s="62" t="n">
        <v>2953</v>
      </c>
      <c r="T10" s="62" t="n">
        <v>2953</v>
      </c>
      <c r="U10" s="63" t="n">
        <v>2885</v>
      </c>
      <c r="V10" s="63" t="n">
        <v>2972</v>
      </c>
      <c r="W10" s="60" t="n">
        <v>41</v>
      </c>
      <c r="X10" s="60" t="n">
        <v>0</v>
      </c>
      <c r="Y10" s="60" t="n">
        <v>41</v>
      </c>
      <c r="Z10" s="60" t="n">
        <v>0</v>
      </c>
      <c r="AA10" s="60" t="n">
        <v>60</v>
      </c>
      <c r="AB10" s="59" t="n">
        <v>0</v>
      </c>
      <c r="AC10" s="64" t="n">
        <f aca="false">(V10-U10)+AZ10</f>
        <v>87</v>
      </c>
      <c r="AD10" s="65" t="n">
        <f aca="false">U10-T10</f>
        <v>-68</v>
      </c>
      <c r="AE10" s="59" t="n">
        <v>127</v>
      </c>
      <c r="AF10" s="66" t="n">
        <f aca="false">IF(AE10&gt;0, V10/(AE10*24),"no data")</f>
        <v>0.9750656167979</v>
      </c>
      <c r="AG10" s="67" t="n">
        <f aca="false">IF(R10&gt;0,R10/24,"no data")</f>
        <v>141.208333333333</v>
      </c>
      <c r="AH10" s="66" t="n">
        <f aca="false">IF(U10&gt;0,(U10/R10),"no data")</f>
        <v>0.851283564473296</v>
      </c>
      <c r="AI10" s="68" t="n">
        <f aca="false">(1440-((W10*X10)+(Y10*Z10)+(AA10*AB10))/(W10+Y10+AA10))/1440</f>
        <v>1</v>
      </c>
      <c r="AJ10" s="69" t="n">
        <f aca="false">IF(U10&gt;0,(1440-((X10*W10+AT10*AU10)+(Z10*Y10+AV10*AW10)+(AA10*AB10+AX10*AY10))/(W10+Y10+AA10))/1440,"no data")</f>
        <v>0.873239436619718</v>
      </c>
      <c r="AK10" s="70" t="n">
        <v>7.57</v>
      </c>
      <c r="AL10" s="166" t="n">
        <v>134.32</v>
      </c>
      <c r="AM10" s="58" t="n">
        <f aca="false">AK10*AL10</f>
        <v>1016.8024</v>
      </c>
      <c r="AN10" s="70" t="n">
        <v>23.51443</v>
      </c>
      <c r="AO10" s="170" t="n">
        <v>1007.29509496934</v>
      </c>
      <c r="AP10" s="73" t="n">
        <f aca="false">AN10*AO10</f>
        <v>23685.97</v>
      </c>
      <c r="AQ10" s="94" t="n">
        <f aca="false">IF(U10&gt;0,((((AK10*AL10)+(AN10*AO10))/(U10*1000))*1000000),"no data")</f>
        <v>8562.48610051993</v>
      </c>
      <c r="AR10" s="75" t="n">
        <f aca="false">S10/24</f>
        <v>123.041666666667</v>
      </c>
      <c r="AS10" s="34"/>
      <c r="AT10" s="59" t="n">
        <v>0</v>
      </c>
      <c r="AU10" s="76" t="n">
        <v>0</v>
      </c>
      <c r="AV10" s="76" t="n">
        <v>0</v>
      </c>
      <c r="AW10" s="59" t="n">
        <v>0</v>
      </c>
      <c r="AX10" s="76" t="n">
        <v>18</v>
      </c>
      <c r="AY10" s="59" t="n">
        <v>1440</v>
      </c>
      <c r="AZ10" s="59" t="n">
        <v>0</v>
      </c>
      <c r="BB10" s="77" t="n">
        <v>978</v>
      </c>
      <c r="BC10" s="77" t="n">
        <v>984</v>
      </c>
      <c r="BD10" s="77" t="n">
        <v>1010</v>
      </c>
      <c r="BE10" s="77" t="n">
        <f aca="false">BC10-BB10</f>
        <v>6</v>
      </c>
      <c r="BF10" s="77" t="n">
        <f aca="false">AQ10</f>
        <v>8562.48610051993</v>
      </c>
      <c r="BG10" s="159" t="n">
        <v>0</v>
      </c>
      <c r="BH10" s="79" t="n">
        <v>0</v>
      </c>
      <c r="BI10" s="80" t="n">
        <v>0</v>
      </c>
      <c r="BJ10" s="82" t="n">
        <v>23.58</v>
      </c>
      <c r="BK10" s="82" t="n">
        <v>20.93</v>
      </c>
      <c r="BL10" s="82" t="n">
        <v>18.3</v>
      </c>
      <c r="BM10" s="81" t="n">
        <v>50.12</v>
      </c>
      <c r="BN10" s="83" t="n">
        <v>0.9384</v>
      </c>
      <c r="BO10" s="78" t="n">
        <v>87.56</v>
      </c>
      <c r="BP10" s="78" t="n">
        <v>86.79</v>
      </c>
      <c r="BQ10" s="100" t="n">
        <f aca="false">BH10+BI10</f>
        <v>0</v>
      </c>
      <c r="BR10" s="77" t="n">
        <v>11329</v>
      </c>
      <c r="BS10" s="77" t="n">
        <v>11574</v>
      </c>
      <c r="BT10" s="78" t="n">
        <v>0</v>
      </c>
    </row>
    <row r="11" customFormat="false" ht="14.3" hidden="false" customHeight="false" outlineLevel="0" collapsed="false">
      <c r="A11" s="54"/>
      <c r="B11" s="55" t="n">
        <v>43618</v>
      </c>
      <c r="C11" s="56" t="n">
        <v>101.9</v>
      </c>
      <c r="D11" s="57" t="n">
        <v>0.342</v>
      </c>
      <c r="E11" s="58" t="n">
        <v>76.2</v>
      </c>
      <c r="F11" s="59" t="n">
        <v>114</v>
      </c>
      <c r="G11" s="59" t="n">
        <v>87</v>
      </c>
      <c r="H11" s="60" t="n">
        <v>24</v>
      </c>
      <c r="I11" s="60" t="n">
        <v>0</v>
      </c>
      <c r="J11" s="60" t="n">
        <v>24</v>
      </c>
      <c r="K11" s="60" t="n">
        <v>0</v>
      </c>
      <c r="L11" s="61" t="n">
        <v>0</v>
      </c>
      <c r="M11" s="61" t="n">
        <v>0</v>
      </c>
      <c r="N11" s="61" t="n">
        <v>0</v>
      </c>
      <c r="O11" s="61" t="n">
        <v>0</v>
      </c>
      <c r="P11" s="61" t="n">
        <v>0</v>
      </c>
      <c r="Q11" s="61" t="n">
        <v>0</v>
      </c>
      <c r="R11" s="61" t="n">
        <v>3372</v>
      </c>
      <c r="S11" s="62" t="n">
        <v>2957</v>
      </c>
      <c r="T11" s="62" t="n">
        <v>2957</v>
      </c>
      <c r="U11" s="63" t="n">
        <v>2895</v>
      </c>
      <c r="V11" s="63" t="n">
        <v>2979</v>
      </c>
      <c r="W11" s="60" t="n">
        <v>41</v>
      </c>
      <c r="X11" s="60" t="n">
        <v>0</v>
      </c>
      <c r="Y11" s="60" t="n">
        <v>41</v>
      </c>
      <c r="Z11" s="60" t="n">
        <v>0</v>
      </c>
      <c r="AA11" s="60" t="n">
        <v>60</v>
      </c>
      <c r="AB11" s="59" t="n">
        <v>0</v>
      </c>
      <c r="AC11" s="64" t="n">
        <f aca="false">(V11-U11)+AZ11</f>
        <v>84</v>
      </c>
      <c r="AD11" s="65" t="n">
        <f aca="false">U11-T11</f>
        <v>-62</v>
      </c>
      <c r="AE11" s="59" t="n">
        <v>127</v>
      </c>
      <c r="AF11" s="66" t="n">
        <f aca="false">IF(AE11&gt;0, V11/(AE11*24),"no data")</f>
        <v>0.977362204724409</v>
      </c>
      <c r="AG11" s="67" t="n">
        <f aca="false">IF(R11&gt;0,R11/24,"no data")</f>
        <v>140.5</v>
      </c>
      <c r="AH11" s="66" t="n">
        <f aca="false">IF(U11&gt;0,(U11/R11),"no data")</f>
        <v>0.858540925266904</v>
      </c>
      <c r="AI11" s="68" t="n">
        <f aca="false">(1440-((W11*X11)+(Y11*Z11)+(AA11*AB11))/(W11+Y11+AA11))/1440</f>
        <v>1</v>
      </c>
      <c r="AJ11" s="69" t="n">
        <f aca="false">IF(U11&gt;0,(1440-((X11*W11+AT11*AU11)+(Z11*Y11+AV11*AW11)+(AA11*AB11+AX11*AY11))/(W11+Y11+AA11))/1440,"no data")</f>
        <v>0.873239436619718</v>
      </c>
      <c r="AK11" s="91" t="n">
        <v>7.567</v>
      </c>
      <c r="AL11" s="166" t="n">
        <v>139.14</v>
      </c>
      <c r="AM11" s="58" t="n">
        <f aca="false">AK11*AL11</f>
        <v>1052.87238</v>
      </c>
      <c r="AN11" s="91" t="n">
        <v>23.51332</v>
      </c>
      <c r="AO11" s="166" t="n">
        <v>1007.02920727486</v>
      </c>
      <c r="AP11" s="73" t="n">
        <f aca="false">AN11*AO11</f>
        <v>23678.6</v>
      </c>
      <c r="AQ11" s="94" t="n">
        <f aca="false">IF(U11&gt;0,((((AK11*AL11)+(AN11*AO11))/(U11*1000))*1000000),"no data")</f>
        <v>8542.82292918826</v>
      </c>
      <c r="AR11" s="75" t="n">
        <f aca="false">S11/24</f>
        <v>123.208333333333</v>
      </c>
      <c r="AS11" s="34"/>
      <c r="AT11" s="59" t="n">
        <v>0</v>
      </c>
      <c r="AU11" s="76" t="n">
        <v>0</v>
      </c>
      <c r="AV11" s="76" t="n">
        <v>0</v>
      </c>
      <c r="AW11" s="59" t="n">
        <v>0</v>
      </c>
      <c r="AX11" s="76" t="n">
        <v>18</v>
      </c>
      <c r="AY11" s="59" t="n">
        <v>1440</v>
      </c>
      <c r="AZ11" s="59" t="n">
        <v>0</v>
      </c>
      <c r="BB11" s="77" t="n">
        <v>980</v>
      </c>
      <c r="BC11" s="77" t="n">
        <v>988</v>
      </c>
      <c r="BD11" s="77" t="n">
        <v>1011</v>
      </c>
      <c r="BE11" s="77" t="n">
        <f aca="false">BC11-BB11</f>
        <v>8</v>
      </c>
      <c r="BF11" s="77" t="n">
        <f aca="false">AQ11</f>
        <v>8542.82292918826</v>
      </c>
      <c r="BG11" s="159" t="n">
        <v>0</v>
      </c>
      <c r="BH11" s="79" t="n">
        <v>0</v>
      </c>
      <c r="BI11" s="80" t="n">
        <v>0</v>
      </c>
      <c r="BJ11" s="82" t="n">
        <v>23.63</v>
      </c>
      <c r="BK11" s="82" t="n">
        <v>20.9</v>
      </c>
      <c r="BL11" s="82" t="n">
        <v>18.59</v>
      </c>
      <c r="BM11" s="81" t="n">
        <v>50.12</v>
      </c>
      <c r="BN11" s="83" t="n">
        <v>0.9362</v>
      </c>
      <c r="BO11" s="78" t="n">
        <v>87.78</v>
      </c>
      <c r="BP11" s="78" t="n">
        <v>86.72</v>
      </c>
      <c r="BQ11" s="100" t="n">
        <f aca="false">BH11+BI11</f>
        <v>0</v>
      </c>
      <c r="BR11" s="77" t="n">
        <v>11335</v>
      </c>
      <c r="BS11" s="77" t="n">
        <v>11525</v>
      </c>
      <c r="BT11" s="77" t="n">
        <v>5.5</v>
      </c>
    </row>
    <row r="12" customFormat="false" ht="14.3" hidden="false" customHeight="false" outlineLevel="0" collapsed="false">
      <c r="A12" s="54"/>
      <c r="B12" s="55" t="n">
        <v>43619</v>
      </c>
      <c r="C12" s="56" t="n">
        <v>102.2</v>
      </c>
      <c r="D12" s="57" t="n">
        <v>0.3078</v>
      </c>
      <c r="E12" s="58" t="n">
        <v>74.73</v>
      </c>
      <c r="F12" s="59" t="n">
        <v>115.24</v>
      </c>
      <c r="G12" s="59" t="n">
        <v>87.23</v>
      </c>
      <c r="H12" s="60" t="n">
        <v>24</v>
      </c>
      <c r="I12" s="60" t="n">
        <v>0</v>
      </c>
      <c r="J12" s="60" t="n">
        <v>24</v>
      </c>
      <c r="K12" s="60" t="n">
        <v>0</v>
      </c>
      <c r="L12" s="61" t="n">
        <v>0</v>
      </c>
      <c r="M12" s="61" t="n">
        <v>0</v>
      </c>
      <c r="N12" s="61" t="n">
        <v>0</v>
      </c>
      <c r="O12" s="61" t="n">
        <v>0</v>
      </c>
      <c r="P12" s="61" t="n">
        <v>13</v>
      </c>
      <c r="Q12" s="61" t="n">
        <v>0</v>
      </c>
      <c r="R12" s="61" t="n">
        <v>3369</v>
      </c>
      <c r="S12" s="62" t="n">
        <v>3145</v>
      </c>
      <c r="T12" s="62" t="n">
        <v>3145</v>
      </c>
      <c r="U12" s="63" t="n">
        <v>3092</v>
      </c>
      <c r="V12" s="63" t="n">
        <v>3187</v>
      </c>
      <c r="W12" s="60" t="n">
        <v>41</v>
      </c>
      <c r="X12" s="60" t="n">
        <v>0</v>
      </c>
      <c r="Y12" s="60" t="n">
        <v>41</v>
      </c>
      <c r="Z12" s="60" t="n">
        <v>0</v>
      </c>
      <c r="AA12" s="60" t="n">
        <v>60</v>
      </c>
      <c r="AB12" s="59" t="n">
        <v>0</v>
      </c>
      <c r="AC12" s="64" t="n">
        <f aca="false">(V12-U12)+AZ12</f>
        <v>95</v>
      </c>
      <c r="AD12" s="65" t="n">
        <f aca="false">U12-T12</f>
        <v>-53</v>
      </c>
      <c r="AE12" s="59" t="n">
        <v>142</v>
      </c>
      <c r="AF12" s="66" t="n">
        <f aca="false">IF(AE12&gt;0, V12/(AE12*24),"no data")</f>
        <v>0.935152582159624</v>
      </c>
      <c r="AG12" s="67" t="n">
        <f aca="false">IF(R12&gt;0,R12/24,"no data")</f>
        <v>140.375</v>
      </c>
      <c r="AH12" s="66" t="n">
        <f aca="false">IF(U12&gt;0,(U12/R12),"no data")</f>
        <v>0.917779756604334</v>
      </c>
      <c r="AI12" s="68" t="n">
        <f aca="false">(1440-((W12*X12)+(Y12*Z12)+(AA12*AB12))/(W12+Y12+AA12))/1440</f>
        <v>1</v>
      </c>
      <c r="AJ12" s="69" t="n">
        <f aca="false">IF(U12&gt;0,(1440-((X12*W12+AT12*AU12)+(Z12*Y12+AV12*AW12)+(AA12*AB12+AX12*AY12))/(W12+Y12+AA12))/1440,"no data")</f>
        <v>0.943515258215962</v>
      </c>
      <c r="AK12" s="91" t="n">
        <v>7.54</v>
      </c>
      <c r="AL12" s="96" t="n">
        <v>134.79</v>
      </c>
      <c r="AM12" s="58" t="n">
        <f aca="false">AK12*AL12</f>
        <v>1016.3166</v>
      </c>
      <c r="AN12" s="91" t="n">
        <v>25.71117</v>
      </c>
      <c r="AO12" s="166" t="n">
        <v>1006.6749198889</v>
      </c>
      <c r="AP12" s="73" t="n">
        <f aca="false">AN12*AO12</f>
        <v>25882.79</v>
      </c>
      <c r="AQ12" s="94" t="n">
        <f aca="false">IF(U12&gt;0,((((AK12*AL12)+(AN12*AO12))/(U12*1000))*1000000),"no data")</f>
        <v>8699.58169469599</v>
      </c>
      <c r="AR12" s="75" t="n">
        <f aca="false">S12/24</f>
        <v>131.041666666667</v>
      </c>
      <c r="AS12" s="34"/>
      <c r="AT12" s="59" t="n">
        <v>0</v>
      </c>
      <c r="AU12" s="76" t="n">
        <v>0</v>
      </c>
      <c r="AV12" s="76" t="n">
        <v>0</v>
      </c>
      <c r="AW12" s="59" t="n">
        <v>0</v>
      </c>
      <c r="AX12" s="59" t="n">
        <v>17.5</v>
      </c>
      <c r="AY12" s="59" t="n">
        <v>660</v>
      </c>
      <c r="AZ12" s="59" t="n">
        <v>0</v>
      </c>
      <c r="BB12" s="77" t="n">
        <v>982</v>
      </c>
      <c r="BC12" s="77" t="n">
        <v>989</v>
      </c>
      <c r="BD12" s="77" t="n">
        <v>1216</v>
      </c>
      <c r="BE12" s="77" t="n">
        <f aca="false">BC12-BB12</f>
        <v>7</v>
      </c>
      <c r="BF12" s="77" t="n">
        <f aca="false">AQ12</f>
        <v>8699.58169469599</v>
      </c>
      <c r="BG12" s="159" t="n">
        <f aca="false">BD12/24</f>
        <v>50.6666666666667</v>
      </c>
      <c r="BH12" s="79" t="n">
        <v>1.061</v>
      </c>
      <c r="BI12" s="80" t="n">
        <v>1.12</v>
      </c>
      <c r="BJ12" s="82" t="n">
        <v>23.65</v>
      </c>
      <c r="BK12" s="82" t="n">
        <v>21</v>
      </c>
      <c r="BL12" s="82" t="n">
        <v>18.14</v>
      </c>
      <c r="BM12" s="81" t="n">
        <v>50.14</v>
      </c>
      <c r="BN12" s="83" t="n">
        <v>0.9379</v>
      </c>
      <c r="BO12" s="78" t="n">
        <v>87.73</v>
      </c>
      <c r="BP12" s="78" t="n">
        <v>86.66</v>
      </c>
      <c r="BQ12" s="100" t="n">
        <f aca="false">BH12+BI12</f>
        <v>2.181</v>
      </c>
      <c r="BR12" s="77" t="n">
        <v>11327</v>
      </c>
      <c r="BS12" s="77" t="n">
        <v>11538</v>
      </c>
      <c r="BT12" s="161" t="n">
        <v>0</v>
      </c>
    </row>
    <row r="13" customFormat="false" ht="14.95" hidden="false" customHeight="true" outlineLevel="0" collapsed="false">
      <c r="A13" s="54" t="s">
        <v>107</v>
      </c>
      <c r="B13" s="55" t="n">
        <v>43620</v>
      </c>
      <c r="C13" s="103" t="n">
        <v>97.6</v>
      </c>
      <c r="D13" s="104" t="n">
        <v>0.388</v>
      </c>
      <c r="E13" s="105" t="n">
        <v>75.6</v>
      </c>
      <c r="F13" s="106" t="n">
        <v>108</v>
      </c>
      <c r="G13" s="106" t="n">
        <v>85</v>
      </c>
      <c r="H13" s="107" t="n">
        <v>24</v>
      </c>
      <c r="I13" s="107" t="n">
        <v>0</v>
      </c>
      <c r="J13" s="107" t="n">
        <v>24</v>
      </c>
      <c r="K13" s="107" t="n">
        <v>0</v>
      </c>
      <c r="L13" s="108" t="n">
        <v>0</v>
      </c>
      <c r="M13" s="108" t="n">
        <v>0</v>
      </c>
      <c r="N13" s="108" t="n">
        <v>0</v>
      </c>
      <c r="O13" s="108" t="n">
        <v>0</v>
      </c>
      <c r="P13" s="108" t="n">
        <v>6</v>
      </c>
      <c r="Q13" s="108" t="n">
        <v>0</v>
      </c>
      <c r="R13" s="109" t="n">
        <v>3421</v>
      </c>
      <c r="S13" s="110" t="n">
        <v>3118</v>
      </c>
      <c r="T13" s="110" t="n">
        <v>3118</v>
      </c>
      <c r="U13" s="111" t="n">
        <v>3047</v>
      </c>
      <c r="V13" s="111" t="n">
        <v>3136</v>
      </c>
      <c r="W13" s="106" t="n">
        <v>41</v>
      </c>
      <c r="X13" s="106" t="n">
        <v>0</v>
      </c>
      <c r="Y13" s="106" t="n">
        <v>41</v>
      </c>
      <c r="Z13" s="106" t="n">
        <v>0</v>
      </c>
      <c r="AA13" s="106" t="n">
        <v>60</v>
      </c>
      <c r="AB13" s="106" t="n">
        <v>0</v>
      </c>
      <c r="AC13" s="112" t="n">
        <f aca="false">(V13-U13)+AZ13</f>
        <v>89</v>
      </c>
      <c r="AD13" s="113" t="n">
        <f aca="false">U13-T13</f>
        <v>-71</v>
      </c>
      <c r="AE13" s="106" t="n">
        <v>143</v>
      </c>
      <c r="AF13" s="114" t="n">
        <f aca="false">IF(AE13&gt;0, V13/(AE13*24),"no data")</f>
        <v>0.913752913752914</v>
      </c>
      <c r="AG13" s="115" t="n">
        <f aca="false">IF(R13&gt;0,R13/24,"no data")</f>
        <v>142.541666666667</v>
      </c>
      <c r="AH13" s="114" t="n">
        <f aca="false">IF(U13&gt;0,(U13/R13),"no data")</f>
        <v>0.890675241157556</v>
      </c>
      <c r="AI13" s="116" t="n">
        <f aca="false">(1440-((W13*X13)+(Y13*Z13)+(AA13*AB13))/(W13+Y13+AA13))/1440</f>
        <v>1</v>
      </c>
      <c r="AJ13" s="117" t="n">
        <f aca="false">IF(U13&gt;0,(1440-((X13*W13+AT13*AU13)+(Z13*Y13+AV13*AW13)+(AA13*AB13+AX13*AY13))/(W13+Y13+AA13))/1440,"no data")</f>
        <v>0.920774647887324</v>
      </c>
      <c r="AK13" s="91" t="n">
        <v>7.536</v>
      </c>
      <c r="AL13" s="96" t="n">
        <v>130.84</v>
      </c>
      <c r="AM13" s="105" t="n">
        <f aca="false">AK13*AL13</f>
        <v>986.01024</v>
      </c>
      <c r="AN13" s="91" t="n">
        <v>25.32271</v>
      </c>
      <c r="AO13" s="166" t="n">
        <v>1004.04064177965</v>
      </c>
      <c r="AP13" s="121" t="n">
        <f aca="false">AN13*AO13</f>
        <v>25425.03</v>
      </c>
      <c r="AQ13" s="122" t="n">
        <f aca="false">IF(U13&gt;0,((((AK13*AL13)+(AN13*AO13))/(U13*1000))*1000000),"no data")</f>
        <v>8667.88324253364</v>
      </c>
      <c r="AR13" s="123" t="n">
        <f aca="false">S13/24</f>
        <v>129.916666666667</v>
      </c>
      <c r="AS13" s="34"/>
      <c r="AT13" s="124" t="n">
        <v>0</v>
      </c>
      <c r="AU13" s="106" t="n">
        <v>0</v>
      </c>
      <c r="AV13" s="125" t="n">
        <v>0</v>
      </c>
      <c r="AW13" s="125" t="n">
        <v>0</v>
      </c>
      <c r="AX13" s="106" t="n">
        <v>15</v>
      </c>
      <c r="AY13" s="125" t="n">
        <v>1080</v>
      </c>
      <c r="AZ13" s="106" t="n">
        <v>0</v>
      </c>
      <c r="BB13" s="106" t="n">
        <v>985</v>
      </c>
      <c r="BC13" s="106" t="n">
        <v>985</v>
      </c>
      <c r="BD13" s="106" t="n">
        <v>1166</v>
      </c>
      <c r="BE13" s="126" t="n">
        <f aca="false">BC13-BB13</f>
        <v>0</v>
      </c>
      <c r="BF13" s="127" t="n">
        <f aca="false">AQ13</f>
        <v>8667.88324253364</v>
      </c>
      <c r="BG13" s="128" t="n">
        <f aca="false">BD13/24</f>
        <v>48.5833333333333</v>
      </c>
      <c r="BH13" s="129" t="n">
        <v>0.861</v>
      </c>
      <c r="BI13" s="130" t="n">
        <v>0.661</v>
      </c>
      <c r="BJ13" s="126" t="n">
        <v>23.78</v>
      </c>
      <c r="BK13" s="126" t="n">
        <v>20.99</v>
      </c>
      <c r="BL13" s="126" t="n">
        <v>18.35</v>
      </c>
      <c r="BM13" s="128" t="n">
        <v>50.11</v>
      </c>
      <c r="BN13" s="131" t="n">
        <v>0.9389</v>
      </c>
      <c r="BO13" s="128" t="n">
        <v>87.78</v>
      </c>
      <c r="BP13" s="128" t="n">
        <v>86.89</v>
      </c>
      <c r="BQ13" s="128" t="n">
        <f aca="false">BH13+BI13</f>
        <v>1.522</v>
      </c>
      <c r="BR13" s="126" t="n">
        <v>11345</v>
      </c>
      <c r="BS13" s="126" t="n">
        <v>11586</v>
      </c>
      <c r="BT13" s="128" t="n">
        <v>5.02</v>
      </c>
    </row>
    <row r="14" customFormat="false" ht="14.3" hidden="false" customHeight="false" outlineLevel="0" collapsed="false">
      <c r="A14" s="54"/>
      <c r="B14" s="55" t="n">
        <v>43621</v>
      </c>
      <c r="C14" s="103" t="n">
        <v>95.7</v>
      </c>
      <c r="D14" s="132" t="n">
        <v>0.42</v>
      </c>
      <c r="E14" s="105" t="n">
        <v>76.1</v>
      </c>
      <c r="F14" s="106" t="n">
        <v>107</v>
      </c>
      <c r="G14" s="106" t="n">
        <v>86</v>
      </c>
      <c r="H14" s="107" t="n">
        <v>24</v>
      </c>
      <c r="I14" s="107" t="n">
        <v>0</v>
      </c>
      <c r="J14" s="107" t="n">
        <v>24</v>
      </c>
      <c r="K14" s="107" t="n">
        <v>0</v>
      </c>
      <c r="L14" s="108" t="n">
        <v>0</v>
      </c>
      <c r="M14" s="108" t="n">
        <v>0</v>
      </c>
      <c r="N14" s="108" t="n">
        <v>0</v>
      </c>
      <c r="O14" s="108" t="n">
        <v>0</v>
      </c>
      <c r="P14" s="108" t="n">
        <v>0</v>
      </c>
      <c r="Q14" s="108" t="n">
        <v>0</v>
      </c>
      <c r="R14" s="109" t="n">
        <v>3439</v>
      </c>
      <c r="S14" s="110" t="n">
        <v>3026</v>
      </c>
      <c r="T14" s="110" t="n">
        <v>3026</v>
      </c>
      <c r="U14" s="111" t="n">
        <v>2969</v>
      </c>
      <c r="V14" s="111" t="n">
        <v>3050</v>
      </c>
      <c r="W14" s="106" t="n">
        <v>41</v>
      </c>
      <c r="X14" s="106" t="n">
        <v>0</v>
      </c>
      <c r="Y14" s="106" t="n">
        <v>41</v>
      </c>
      <c r="Z14" s="106" t="n">
        <v>0</v>
      </c>
      <c r="AA14" s="106" t="n">
        <v>60</v>
      </c>
      <c r="AB14" s="106" t="n">
        <v>0</v>
      </c>
      <c r="AC14" s="112" t="n">
        <f aca="false">(V14-U14)+AZ14</f>
        <v>81</v>
      </c>
      <c r="AD14" s="113" t="n">
        <f aca="false">U14-T14</f>
        <v>-57</v>
      </c>
      <c r="AE14" s="106" t="n">
        <v>130</v>
      </c>
      <c r="AF14" s="114" t="n">
        <f aca="false">IF(AE14&gt;0, V14/(AE14*24),"no data")</f>
        <v>0.977564102564103</v>
      </c>
      <c r="AG14" s="115" t="n">
        <f aca="false">IF(R14&gt;0,R14/24,"no data")</f>
        <v>143.291666666667</v>
      </c>
      <c r="AH14" s="114" t="n">
        <f aca="false">IF(U14&gt;0,(U14/R14),"no data")</f>
        <v>0.86333236405932</v>
      </c>
      <c r="AI14" s="116" t="n">
        <f aca="false">(1440-((W14*X14)+(Y14*Z14)+(AA14*AB14))/(W14+Y14+AA14))/1440</f>
        <v>1</v>
      </c>
      <c r="AJ14" s="117" t="n">
        <f aca="false">IF(U14&gt;0,(1440-((X14*W14+AT14*AU14)+(Z14*Y14+AV14*AW14)+(AA14*AB14+AX14*AY14))/(W14+Y14+AA14))/1440,"no data")</f>
        <v>0.894366197183099</v>
      </c>
      <c r="AK14" s="91" t="n">
        <v>7.54</v>
      </c>
      <c r="AL14" s="96" t="n">
        <v>130.43</v>
      </c>
      <c r="AM14" s="105" t="n">
        <f aca="false">AK14*AL14</f>
        <v>983.4422</v>
      </c>
      <c r="AN14" s="91" t="n">
        <v>24.3497</v>
      </c>
      <c r="AO14" s="166" t="n">
        <v>1007.11754148922</v>
      </c>
      <c r="AP14" s="121" t="n">
        <f aca="false">AN14*AO14</f>
        <v>24523.01</v>
      </c>
      <c r="AQ14" s="122" t="n">
        <f aca="false">IF(U14&gt;0,((((AK14*AL14)+(AN14*AO14))/(U14*1000))*1000000),"no data")</f>
        <v>8590.92361064332</v>
      </c>
      <c r="AR14" s="123" t="n">
        <f aca="false">S14/24</f>
        <v>126.083333333333</v>
      </c>
      <c r="AS14" s="34"/>
      <c r="AT14" s="124" t="n">
        <v>0</v>
      </c>
      <c r="AU14" s="106" t="n">
        <v>0</v>
      </c>
      <c r="AV14" s="125" t="n">
        <v>0</v>
      </c>
      <c r="AW14" s="125" t="n">
        <v>0</v>
      </c>
      <c r="AX14" s="106" t="n">
        <v>15</v>
      </c>
      <c r="AY14" s="125" t="n">
        <v>1440</v>
      </c>
      <c r="AZ14" s="106" t="n">
        <v>0</v>
      </c>
      <c r="BB14" s="106" t="n">
        <v>984</v>
      </c>
      <c r="BC14" s="106" t="n">
        <v>984</v>
      </c>
      <c r="BD14" s="106" t="n">
        <v>1082</v>
      </c>
      <c r="BE14" s="126" t="n">
        <v>0</v>
      </c>
      <c r="BF14" s="127" t="n">
        <f aca="false">AQ14</f>
        <v>8590.92361064332</v>
      </c>
      <c r="BG14" s="128" t="n">
        <f aca="false">BD14/24</f>
        <v>45.0833333333333</v>
      </c>
      <c r="BH14" s="129" t="n">
        <v>0.465</v>
      </c>
      <c r="BI14" s="130" t="n">
        <v>0.297</v>
      </c>
      <c r="BJ14" s="126" t="n">
        <v>23.74</v>
      </c>
      <c r="BK14" s="126" t="n">
        <v>20.95</v>
      </c>
      <c r="BL14" s="126" t="n">
        <v>18.3</v>
      </c>
      <c r="BM14" s="126" t="n">
        <v>50.1</v>
      </c>
      <c r="BN14" s="131" t="n">
        <v>0.9389</v>
      </c>
      <c r="BO14" s="128" t="n">
        <v>87.86</v>
      </c>
      <c r="BP14" s="128" t="n">
        <v>86.86</v>
      </c>
      <c r="BQ14" s="128" t="n">
        <f aca="false">BH14+BI14</f>
        <v>0.762</v>
      </c>
      <c r="BR14" s="126" t="n">
        <v>11337</v>
      </c>
      <c r="BS14" s="126" t="n">
        <v>11558</v>
      </c>
      <c r="BT14" s="128" t="n">
        <v>0</v>
      </c>
    </row>
    <row r="15" customFormat="false" ht="14.3" hidden="false" customHeight="false" outlineLevel="0" collapsed="false">
      <c r="A15" s="54"/>
      <c r="B15" s="55" t="n">
        <v>43622</v>
      </c>
      <c r="C15" s="103" t="n">
        <v>95.9</v>
      </c>
      <c r="D15" s="132" t="n">
        <v>0.347</v>
      </c>
      <c r="E15" s="105" t="n">
        <v>72.7</v>
      </c>
      <c r="F15" s="106" t="n">
        <v>109</v>
      </c>
      <c r="G15" s="106" t="n">
        <v>83</v>
      </c>
      <c r="H15" s="107" t="n">
        <v>20</v>
      </c>
      <c r="I15" s="107" t="n">
        <v>2</v>
      </c>
      <c r="J15" s="107" t="n">
        <v>24</v>
      </c>
      <c r="K15" s="107" t="n">
        <v>0</v>
      </c>
      <c r="L15" s="108" t="n">
        <v>3</v>
      </c>
      <c r="M15" s="108" t="n">
        <v>20</v>
      </c>
      <c r="N15" s="108" t="n">
        <v>0</v>
      </c>
      <c r="O15" s="108" t="n">
        <v>0</v>
      </c>
      <c r="P15" s="108" t="n">
        <v>4</v>
      </c>
      <c r="Q15" s="108" t="n">
        <v>0</v>
      </c>
      <c r="R15" s="171" t="n">
        <v>3442</v>
      </c>
      <c r="S15" s="110" t="n">
        <v>3185</v>
      </c>
      <c r="T15" s="110" t="n">
        <v>2880</v>
      </c>
      <c r="U15" s="111" t="n">
        <v>2825</v>
      </c>
      <c r="V15" s="111" t="n">
        <v>2909</v>
      </c>
      <c r="W15" s="106" t="n">
        <v>41</v>
      </c>
      <c r="X15" s="106" t="n">
        <v>0</v>
      </c>
      <c r="Y15" s="106" t="n">
        <v>42</v>
      </c>
      <c r="Z15" s="106" t="n">
        <v>0</v>
      </c>
      <c r="AA15" s="106" t="n">
        <v>60</v>
      </c>
      <c r="AB15" s="106" t="n">
        <v>0</v>
      </c>
      <c r="AC15" s="112" t="n">
        <f aca="false">(V15-U15)+AZ15</f>
        <v>84</v>
      </c>
      <c r="AD15" s="113" t="n">
        <f aca="false">U15-T15</f>
        <v>-55</v>
      </c>
      <c r="AE15" s="106" t="n">
        <v>146</v>
      </c>
      <c r="AF15" s="114" t="n">
        <f aca="false">IF(AE15&gt;0, V15/(AE15*24),"no data")</f>
        <v>0.830194063926941</v>
      </c>
      <c r="AG15" s="115" t="n">
        <f aca="false">IF(R15&gt;0,R15/24,"no data")</f>
        <v>143.416666666667</v>
      </c>
      <c r="AH15" s="114" t="n">
        <f aca="false">IF(U15&gt;0,(U15/R15),"no data")</f>
        <v>0.820743753631609</v>
      </c>
      <c r="AI15" s="116" t="n">
        <f aca="false">(1440-((W15*X15)+(Y15*Z15)+(AA15*AB15))/(W15+Y15+AA15))/1440</f>
        <v>1</v>
      </c>
      <c r="AJ15" s="117" t="n">
        <f aca="false">IF(U15&gt;0,(1440-((X15*W15+AT15*AU15)+(Z15*Y15+AV15*AW15)+(AA15*AB15+AX15*AY15))/(W15+Y15+AA15))/1440,"no data")</f>
        <v>0.88049728049728</v>
      </c>
      <c r="AK15" s="91" t="n">
        <v>7.509</v>
      </c>
      <c r="AL15" s="96" t="n">
        <v>133.78</v>
      </c>
      <c r="AM15" s="105" t="n">
        <f aca="false">AK15*AL15</f>
        <v>1004.55402</v>
      </c>
      <c r="AN15" s="91" t="n">
        <v>23.54865</v>
      </c>
      <c r="AO15" s="166" t="n">
        <v>1004.95357483338</v>
      </c>
      <c r="AP15" s="121" t="n">
        <f aca="false">AN15*AO15</f>
        <v>23665.3</v>
      </c>
      <c r="AQ15" s="122" t="n">
        <f aca="false">IF(U15&gt;0,((((AK15*AL15)+(AN15*AO15))/(U15*1000))*1000000),"no data")</f>
        <v>8732.69168849558</v>
      </c>
      <c r="AR15" s="123" t="n">
        <f aca="false">S15/24</f>
        <v>132.708333333333</v>
      </c>
      <c r="AS15" s="34"/>
      <c r="AT15" s="133" t="n">
        <v>16</v>
      </c>
      <c r="AU15" s="106" t="n">
        <v>38</v>
      </c>
      <c r="AV15" s="125" t="n">
        <v>0</v>
      </c>
      <c r="AW15" s="125" t="n">
        <v>0</v>
      </c>
      <c r="AX15" s="106" t="n">
        <v>20</v>
      </c>
      <c r="AY15" s="125" t="n">
        <v>1200</v>
      </c>
      <c r="AZ15" s="106" t="n">
        <v>0</v>
      </c>
      <c r="BB15" s="106" t="n">
        <v>849</v>
      </c>
      <c r="BC15" s="106" t="n">
        <v>1000</v>
      </c>
      <c r="BD15" s="106" t="n">
        <v>1060</v>
      </c>
      <c r="BE15" s="135" t="n">
        <v>0</v>
      </c>
      <c r="BF15" s="127" t="n">
        <f aca="false">AQ15</f>
        <v>8732.69168849558</v>
      </c>
      <c r="BG15" s="128" t="n">
        <f aca="false">BD15/24</f>
        <v>44.1666666666667</v>
      </c>
      <c r="BH15" s="129" t="n">
        <v>0.682</v>
      </c>
      <c r="BI15" s="130" t="n">
        <v>0.667</v>
      </c>
      <c r="BJ15" s="126" t="n">
        <v>20.66</v>
      </c>
      <c r="BK15" s="126" t="n">
        <v>21.31</v>
      </c>
      <c r="BL15" s="126" t="n">
        <v>18.22</v>
      </c>
      <c r="BM15" s="126" t="n">
        <v>50.12</v>
      </c>
      <c r="BN15" s="131" t="n">
        <v>0.9376</v>
      </c>
      <c r="BO15" s="128" t="n">
        <v>87.52</v>
      </c>
      <c r="BP15" s="128" t="n">
        <v>86.65</v>
      </c>
      <c r="BQ15" s="128" t="n">
        <f aca="false">BH15+BI15</f>
        <v>1.349</v>
      </c>
      <c r="BR15" s="126" t="n">
        <v>11367</v>
      </c>
      <c r="BS15" s="126" t="n">
        <v>11545</v>
      </c>
      <c r="BT15" s="128" t="n">
        <v>5.7</v>
      </c>
    </row>
    <row r="16" customFormat="false" ht="14.3" hidden="false" customHeight="false" outlineLevel="0" collapsed="false">
      <c r="A16" s="54"/>
      <c r="B16" s="55" t="n">
        <v>43623</v>
      </c>
      <c r="C16" s="103" t="n">
        <v>97.6</v>
      </c>
      <c r="D16" s="132" t="n">
        <v>0.37</v>
      </c>
      <c r="E16" s="105" t="n">
        <v>74.7</v>
      </c>
      <c r="F16" s="106" t="n">
        <v>109</v>
      </c>
      <c r="G16" s="106" t="n">
        <v>84</v>
      </c>
      <c r="H16" s="107" t="n">
        <v>24</v>
      </c>
      <c r="I16" s="107" t="n">
        <v>0</v>
      </c>
      <c r="J16" s="107" t="n">
        <v>24</v>
      </c>
      <c r="K16" s="107" t="n">
        <v>0</v>
      </c>
      <c r="L16" s="108" t="n">
        <v>0</v>
      </c>
      <c r="M16" s="108" t="n">
        <v>0</v>
      </c>
      <c r="N16" s="108" t="n">
        <v>0</v>
      </c>
      <c r="O16" s="108" t="n">
        <v>0</v>
      </c>
      <c r="P16" s="108" t="n">
        <v>7</v>
      </c>
      <c r="Q16" s="108" t="n">
        <v>20</v>
      </c>
      <c r="R16" s="109" t="n">
        <v>3420</v>
      </c>
      <c r="S16" s="110" t="n">
        <v>3160</v>
      </c>
      <c r="T16" s="110" t="n">
        <v>3160</v>
      </c>
      <c r="U16" s="111" t="n">
        <v>3093</v>
      </c>
      <c r="V16" s="111" t="n">
        <v>3181</v>
      </c>
      <c r="W16" s="106" t="n">
        <v>41</v>
      </c>
      <c r="X16" s="106" t="n">
        <v>0</v>
      </c>
      <c r="Y16" s="106" t="n">
        <v>41</v>
      </c>
      <c r="Z16" s="106" t="n">
        <v>0</v>
      </c>
      <c r="AA16" s="106" t="n">
        <v>60</v>
      </c>
      <c r="AB16" s="106" t="n">
        <v>0</v>
      </c>
      <c r="AC16" s="112" t="n">
        <f aca="false">(V16-U16)+AZ16</f>
        <v>88</v>
      </c>
      <c r="AD16" s="113" t="n">
        <f aca="false">U16-T16</f>
        <v>-67</v>
      </c>
      <c r="AE16" s="106" t="n">
        <v>146</v>
      </c>
      <c r="AF16" s="114" t="n">
        <f aca="false">IF(AE16&gt;0, V16/(AE16*24),"no data")</f>
        <v>0.907819634703197</v>
      </c>
      <c r="AG16" s="115" t="n">
        <f aca="false">IF(R16&gt;0,R16/24,"no data")</f>
        <v>142.5</v>
      </c>
      <c r="AH16" s="114" t="n">
        <f aca="false">IF(U16&gt;0,(U16/R16),"no data")</f>
        <v>0.904385964912281</v>
      </c>
      <c r="AI16" s="116" t="n">
        <f aca="false">(1440-((W16*X16)+(Y16*Z16)+(AA16*AB16))/(W16+Y16+AA16))/1440</f>
        <v>1</v>
      </c>
      <c r="AJ16" s="117" t="n">
        <f aca="false">IF(U16&gt;0,(1440-((X16*W16+AT16*AU16)+(Z16*Y16+AV16*AW16)+(AA16*AB16+AX16*AY16))/(W16+Y16+AA16))/1440,"no data")</f>
        <v>0.926643192488263</v>
      </c>
      <c r="AK16" s="91" t="n">
        <v>7.531</v>
      </c>
      <c r="AL16" s="96" t="n">
        <v>134.98</v>
      </c>
      <c r="AM16" s="105" t="n">
        <f aca="false">AK16*AL16</f>
        <v>1016.53438</v>
      </c>
      <c r="AN16" s="91" t="n">
        <v>25.79703</v>
      </c>
      <c r="AO16" s="166" t="n">
        <v>1001.49125693927</v>
      </c>
      <c r="AP16" s="121" t="n">
        <f aca="false">AN16*AO16</f>
        <v>25835.5</v>
      </c>
      <c r="AQ16" s="122" t="n">
        <f aca="false">IF(U16&gt;0,((((AK16*AL16)+(AN16*AO16))/(U16*1000))*1000000),"no data")</f>
        <v>8681.55007436146</v>
      </c>
      <c r="AR16" s="123" t="n">
        <f aca="false">S16/24</f>
        <v>131.666666666667</v>
      </c>
      <c r="AS16" s="34"/>
      <c r="AT16" s="106" t="n">
        <v>0</v>
      </c>
      <c r="AU16" s="125" t="n">
        <v>0</v>
      </c>
      <c r="AV16" s="125" t="n">
        <v>0</v>
      </c>
      <c r="AW16" s="106" t="n">
        <v>0</v>
      </c>
      <c r="AX16" s="125" t="n">
        <v>15</v>
      </c>
      <c r="AY16" s="106" t="n">
        <v>1000</v>
      </c>
      <c r="AZ16" s="106" t="n">
        <v>0</v>
      </c>
      <c r="BB16" s="126" t="n">
        <v>993</v>
      </c>
      <c r="BC16" s="126" t="n">
        <v>990</v>
      </c>
      <c r="BD16" s="135" t="n">
        <v>1198</v>
      </c>
      <c r="BE16" s="135" t="n">
        <f aca="false">BC16-BB16</f>
        <v>-3</v>
      </c>
      <c r="BF16" s="127" t="n">
        <f aca="false">AQ16</f>
        <v>8681.55007436146</v>
      </c>
      <c r="BG16" s="128" t="n">
        <f aca="false">BD16/24</f>
        <v>49.9166666666667</v>
      </c>
      <c r="BH16" s="129" t="n">
        <v>1.011</v>
      </c>
      <c r="BI16" s="130" t="n">
        <v>0.935</v>
      </c>
      <c r="BJ16" s="126" t="n">
        <v>24.02</v>
      </c>
      <c r="BK16" s="126" t="n">
        <v>21.17</v>
      </c>
      <c r="BL16" s="126" t="n">
        <v>18.24</v>
      </c>
      <c r="BM16" s="126" t="n">
        <v>50.11</v>
      </c>
      <c r="BN16" s="131" t="n">
        <v>0.9376</v>
      </c>
      <c r="BO16" s="128" t="n">
        <v>87.57</v>
      </c>
      <c r="BP16" s="128" t="n">
        <v>86.73</v>
      </c>
      <c r="BQ16" s="128" t="n">
        <f aca="false">BH16+BI16</f>
        <v>1.946</v>
      </c>
      <c r="BR16" s="126" t="n">
        <v>11370</v>
      </c>
      <c r="BS16" s="126" t="n">
        <v>11593</v>
      </c>
      <c r="BT16" s="128" t="n">
        <v>0</v>
      </c>
    </row>
    <row r="17" customFormat="false" ht="14.3" hidden="false" customHeight="false" outlineLevel="0" collapsed="false">
      <c r="A17" s="54"/>
      <c r="B17" s="55" t="n">
        <v>43624</v>
      </c>
      <c r="C17" s="103" t="n">
        <v>99</v>
      </c>
      <c r="D17" s="132" t="n">
        <v>0.374</v>
      </c>
      <c r="E17" s="105" t="n">
        <v>74.8</v>
      </c>
      <c r="F17" s="106" t="n">
        <v>108</v>
      </c>
      <c r="G17" s="106" t="n">
        <v>86</v>
      </c>
      <c r="H17" s="107" t="n">
        <v>24</v>
      </c>
      <c r="I17" s="107" t="n">
        <v>0</v>
      </c>
      <c r="J17" s="107" t="n">
        <v>24</v>
      </c>
      <c r="K17" s="107" t="n">
        <v>0</v>
      </c>
      <c r="L17" s="108" t="n">
        <v>0</v>
      </c>
      <c r="M17" s="108" t="n">
        <v>0</v>
      </c>
      <c r="N17" s="108" t="n">
        <v>0</v>
      </c>
      <c r="O17" s="108" t="n">
        <v>0</v>
      </c>
      <c r="P17" s="108" t="n">
        <v>1</v>
      </c>
      <c r="Q17" s="108" t="n">
        <v>0</v>
      </c>
      <c r="R17" s="109" t="n">
        <v>3410</v>
      </c>
      <c r="S17" s="110" t="n">
        <v>3057</v>
      </c>
      <c r="T17" s="110" t="n">
        <v>3057</v>
      </c>
      <c r="U17" s="111" t="n">
        <v>2990</v>
      </c>
      <c r="V17" s="111" t="n">
        <v>3076</v>
      </c>
      <c r="W17" s="106" t="n">
        <v>41</v>
      </c>
      <c r="X17" s="106" t="n">
        <v>0</v>
      </c>
      <c r="Y17" s="106" t="n">
        <v>41</v>
      </c>
      <c r="Z17" s="106" t="n">
        <v>0</v>
      </c>
      <c r="AA17" s="106" t="n">
        <v>60</v>
      </c>
      <c r="AB17" s="106" t="n">
        <v>0</v>
      </c>
      <c r="AC17" s="112" t="n">
        <f aca="false">(V17-U17)+AZ17</f>
        <v>86</v>
      </c>
      <c r="AD17" s="113" t="n">
        <f aca="false">U17-T17</f>
        <v>-67</v>
      </c>
      <c r="AE17" s="106" t="n">
        <v>144</v>
      </c>
      <c r="AF17" s="114" t="n">
        <f aca="false">IF(AE17&gt;0, V17/(AE17*24),"no data")</f>
        <v>0.890046296296296</v>
      </c>
      <c r="AG17" s="115" t="n">
        <f aca="false">IF(R17&gt;0,R17/24,"no data")</f>
        <v>142.083333333333</v>
      </c>
      <c r="AH17" s="114" t="n">
        <f aca="false">IF(U17&gt;0,(U17/R17),"no data")</f>
        <v>0.87683284457478</v>
      </c>
      <c r="AI17" s="116" t="n">
        <f aca="false">(1440-((W17*X17)+(Y17*Z17)+(AA17*AB17))/(W17+Y17+AA17))/1440</f>
        <v>1</v>
      </c>
      <c r="AJ17" s="117" t="n">
        <f aca="false">IF(U17&gt;0,(1440-((X17*W17+AT17*AU17)+(Z17*Y17+AV17*AW17)+(AA17*AB17+AX17*AY17))/(W17+Y17+AA17))/1440,"no data")</f>
        <v>0.898767605633803</v>
      </c>
      <c r="AK17" s="91" t="n">
        <v>7.474</v>
      </c>
      <c r="AL17" s="96" t="n">
        <v>130.66</v>
      </c>
      <c r="AM17" s="105" t="n">
        <f aca="false">AK17*AL17</f>
        <v>976.55284</v>
      </c>
      <c r="AN17" s="91" t="n">
        <v>24.80777</v>
      </c>
      <c r="AO17" s="166" t="n">
        <v>997.707976170369</v>
      </c>
      <c r="AP17" s="121" t="n">
        <f aca="false">AN17*AO17</f>
        <v>24750.91</v>
      </c>
      <c r="AQ17" s="122" t="n">
        <f aca="false">IF(U17&gt;0,((((AK17*AL17)+(AN17*AO17))/(U17*1000))*1000000),"no data")</f>
        <v>8604.50262207358</v>
      </c>
      <c r="AR17" s="123" t="n">
        <f aca="false">S17/24</f>
        <v>127.375</v>
      </c>
      <c r="AS17" s="34"/>
      <c r="AT17" s="106" t="n">
        <v>0</v>
      </c>
      <c r="AU17" s="125" t="n">
        <v>0</v>
      </c>
      <c r="AV17" s="125" t="n">
        <v>0</v>
      </c>
      <c r="AW17" s="106" t="n">
        <v>0</v>
      </c>
      <c r="AX17" s="125" t="n">
        <v>15</v>
      </c>
      <c r="AY17" s="106" t="n">
        <v>1380</v>
      </c>
      <c r="AZ17" s="106" t="n">
        <v>0</v>
      </c>
      <c r="BB17" s="126" t="n">
        <v>991</v>
      </c>
      <c r="BC17" s="126" t="n">
        <v>987</v>
      </c>
      <c r="BD17" s="135" t="n">
        <v>1098</v>
      </c>
      <c r="BE17" s="135" t="n">
        <f aca="false">BC17-BB17</f>
        <v>-4</v>
      </c>
      <c r="BF17" s="127" t="n">
        <f aca="false">AQ17</f>
        <v>8604.50262207358</v>
      </c>
      <c r="BG17" s="128" t="n">
        <f aca="false">BD17/24</f>
        <v>45.75</v>
      </c>
      <c r="BH17" s="129" t="n">
        <v>0.554</v>
      </c>
      <c r="BI17" s="130" t="n">
        <v>0.335</v>
      </c>
      <c r="BJ17" s="126" t="n">
        <v>23.99</v>
      </c>
      <c r="BK17" s="126" t="n">
        <v>21.17</v>
      </c>
      <c r="BL17" s="126" t="n">
        <v>17.96</v>
      </c>
      <c r="BM17" s="126" t="n">
        <v>50.1</v>
      </c>
      <c r="BN17" s="131" t="n">
        <v>0.9391</v>
      </c>
      <c r="BO17" s="128" t="n">
        <v>87.56</v>
      </c>
      <c r="BP17" s="128" t="n">
        <v>86.7</v>
      </c>
      <c r="BQ17" s="128" t="n">
        <f aca="false">BH17+BI17</f>
        <v>0.889</v>
      </c>
      <c r="BR17" s="126" t="n">
        <v>11388</v>
      </c>
      <c r="BS17" s="126" t="n">
        <v>11622</v>
      </c>
      <c r="BT17" s="128" t="n">
        <v>5.25</v>
      </c>
    </row>
    <row r="18" customFormat="false" ht="14.3" hidden="false" customHeight="false" outlineLevel="0" collapsed="false">
      <c r="A18" s="54"/>
      <c r="B18" s="55" t="n">
        <v>43625</v>
      </c>
      <c r="C18" s="103" t="n">
        <v>99.8</v>
      </c>
      <c r="D18" s="132" t="n">
        <v>0.37</v>
      </c>
      <c r="E18" s="105" t="n">
        <v>75.9</v>
      </c>
      <c r="F18" s="106" t="n">
        <v>112</v>
      </c>
      <c r="G18" s="106" t="n">
        <v>85</v>
      </c>
      <c r="H18" s="106" t="n">
        <v>24</v>
      </c>
      <c r="I18" s="106" t="n">
        <v>0</v>
      </c>
      <c r="J18" s="106" t="n">
        <v>22</v>
      </c>
      <c r="K18" s="106" t="n">
        <v>28</v>
      </c>
      <c r="L18" s="108" t="n">
        <v>0</v>
      </c>
      <c r="M18" s="108" t="n">
        <v>0</v>
      </c>
      <c r="N18" s="108" t="n">
        <v>0</v>
      </c>
      <c r="O18" s="108" t="n">
        <v>0</v>
      </c>
      <c r="P18" s="108" t="n">
        <v>0</v>
      </c>
      <c r="Q18" s="108" t="n">
        <v>0</v>
      </c>
      <c r="R18" s="109" t="n">
        <v>3395</v>
      </c>
      <c r="S18" s="110" t="n">
        <v>2981</v>
      </c>
      <c r="T18" s="110" t="n">
        <v>2981</v>
      </c>
      <c r="U18" s="111" t="n">
        <v>2912</v>
      </c>
      <c r="V18" s="111" t="n">
        <v>2999</v>
      </c>
      <c r="W18" s="106" t="n">
        <v>41</v>
      </c>
      <c r="X18" s="106" t="n">
        <v>0</v>
      </c>
      <c r="Y18" s="106" t="n">
        <v>41</v>
      </c>
      <c r="Z18" s="106" t="n">
        <v>0</v>
      </c>
      <c r="AA18" s="106" t="n">
        <v>60</v>
      </c>
      <c r="AB18" s="106" t="n">
        <v>0</v>
      </c>
      <c r="AC18" s="112" t="n">
        <f aca="false">(V18-U18)+AZ18</f>
        <v>87</v>
      </c>
      <c r="AD18" s="113" t="n">
        <f aca="false">U18-T18</f>
        <v>-69</v>
      </c>
      <c r="AE18" s="106" t="n">
        <v>130</v>
      </c>
      <c r="AF18" s="114" t="n">
        <f aca="false">IF(AE18&gt;0, V18/(AE18*24),"no data")</f>
        <v>0.961217948717949</v>
      </c>
      <c r="AG18" s="115" t="n">
        <f aca="false">IF(R18&gt;0,R18/24,"no data")</f>
        <v>141.458333333333</v>
      </c>
      <c r="AH18" s="114" t="n">
        <f aca="false">IF(U18&gt;0,(U18/R18),"no data")</f>
        <v>0.857731958762887</v>
      </c>
      <c r="AI18" s="116" t="n">
        <f aca="false">(1440-((W18*X18)+(Y18*Z18)+(AA18*AB18))/(W18+Y18+AA18))/1440</f>
        <v>1</v>
      </c>
      <c r="AJ18" s="117" t="n">
        <f aca="false">IF(U18&gt;0,(1440-((X18*W18+AT18*AU18)+(Z18*Y18+AV18*AW18)+(AA18*AB18+AX18*AY18))/(W18+Y18+AA18))/1440,"no data")</f>
        <v>0.878775430359937</v>
      </c>
      <c r="AK18" s="91" t="n">
        <v>7.474</v>
      </c>
      <c r="AL18" s="96" t="n">
        <v>133.39</v>
      </c>
      <c r="AM18" s="105" t="n">
        <f aca="false">AK18*AL18</f>
        <v>996.95686</v>
      </c>
      <c r="AN18" s="91" t="n">
        <v>24.254789</v>
      </c>
      <c r="AO18" s="166" t="n">
        <v>996.83567645136</v>
      </c>
      <c r="AP18" s="121" t="n">
        <f aca="false">AN18*AO18</f>
        <v>24178.039</v>
      </c>
      <c r="AQ18" s="122" t="n">
        <f aca="false">IF(U18&gt;0,((((AK18*AL18)+(AN18*AO18))/(U18*1000))*1000000),"no data")</f>
        <v>8645.25956730769</v>
      </c>
      <c r="AR18" s="123" t="n">
        <f aca="false">S18/24</f>
        <v>124.208333333333</v>
      </c>
      <c r="AS18" s="34"/>
      <c r="AT18" s="106" t="n">
        <v>0</v>
      </c>
      <c r="AU18" s="106" t="n">
        <v>0</v>
      </c>
      <c r="AV18" s="106" t="n">
        <v>19</v>
      </c>
      <c r="AW18" s="106" t="n">
        <v>92</v>
      </c>
      <c r="AX18" s="106" t="n">
        <v>16</v>
      </c>
      <c r="AY18" s="106" t="n">
        <v>1440</v>
      </c>
      <c r="AZ18" s="106" t="n">
        <v>0</v>
      </c>
      <c r="BB18" s="126" t="n">
        <v>984</v>
      </c>
      <c r="BC18" s="126" t="n">
        <v>956</v>
      </c>
      <c r="BD18" s="126" t="n">
        <v>1059</v>
      </c>
      <c r="BE18" s="135" t="n">
        <f aca="false">BC18-BB18</f>
        <v>-28</v>
      </c>
      <c r="BF18" s="128" t="n">
        <f aca="false">AQ18</f>
        <v>8645.25956730769</v>
      </c>
      <c r="BG18" s="128" t="n">
        <f aca="false">BD18/24</f>
        <v>44.125</v>
      </c>
      <c r="BH18" s="129" t="n">
        <v>0.434</v>
      </c>
      <c r="BI18" s="130" t="n">
        <v>0.244</v>
      </c>
      <c r="BJ18" s="126" t="n">
        <v>23.95</v>
      </c>
      <c r="BK18" s="126" t="n">
        <v>20.78</v>
      </c>
      <c r="BL18" s="126" t="n">
        <v>17.22</v>
      </c>
      <c r="BM18" s="126" t="n">
        <v>50.12</v>
      </c>
      <c r="BN18" s="131" t="n">
        <v>0.9386</v>
      </c>
      <c r="BO18" s="128" t="n">
        <v>87.65</v>
      </c>
      <c r="BP18" s="128" t="n">
        <v>86.74</v>
      </c>
      <c r="BQ18" s="128" t="n">
        <f aca="false">BH18+BI18</f>
        <v>0.678</v>
      </c>
      <c r="BR18" s="126" t="n">
        <v>11441</v>
      </c>
      <c r="BS18" s="126" t="n">
        <v>11675</v>
      </c>
      <c r="BT18" s="128" t="n">
        <v>0</v>
      </c>
    </row>
    <row r="19" customFormat="false" ht="14.3" hidden="false" customHeight="false" outlineLevel="0" collapsed="false">
      <c r="A19" s="54"/>
      <c r="B19" s="55" t="n">
        <v>43626</v>
      </c>
      <c r="C19" s="103" t="n">
        <v>101.2</v>
      </c>
      <c r="D19" s="132" t="n">
        <v>0.371</v>
      </c>
      <c r="E19" s="105" t="n">
        <v>76.2</v>
      </c>
      <c r="F19" s="106" t="n">
        <v>113</v>
      </c>
      <c r="G19" s="106" t="n">
        <v>87</v>
      </c>
      <c r="H19" s="106" t="n">
        <v>24</v>
      </c>
      <c r="I19" s="106" t="n">
        <v>0</v>
      </c>
      <c r="J19" s="106" t="n">
        <v>24</v>
      </c>
      <c r="K19" s="106" t="n">
        <v>0</v>
      </c>
      <c r="L19" s="108" t="n">
        <v>0</v>
      </c>
      <c r="M19" s="108" t="n">
        <v>0</v>
      </c>
      <c r="N19" s="108" t="n">
        <v>0</v>
      </c>
      <c r="O19" s="108" t="n">
        <v>0</v>
      </c>
      <c r="P19" s="108" t="n">
        <v>11</v>
      </c>
      <c r="Q19" s="108" t="n">
        <v>0</v>
      </c>
      <c r="R19" s="109" t="n">
        <v>3382</v>
      </c>
      <c r="S19" s="110" t="n">
        <v>3146</v>
      </c>
      <c r="T19" s="110" t="n">
        <v>3146</v>
      </c>
      <c r="U19" s="111" t="n">
        <v>3086</v>
      </c>
      <c r="V19" s="111" t="n">
        <v>3179</v>
      </c>
      <c r="W19" s="106" t="n">
        <v>41</v>
      </c>
      <c r="X19" s="106" t="n">
        <v>0</v>
      </c>
      <c r="Y19" s="106" t="n">
        <v>41</v>
      </c>
      <c r="Z19" s="106" t="n">
        <v>0</v>
      </c>
      <c r="AA19" s="106" t="n">
        <v>60</v>
      </c>
      <c r="AB19" s="106" t="n">
        <v>0</v>
      </c>
      <c r="AC19" s="112" t="n">
        <f aca="false">(V19-U19)+AZ19</f>
        <v>93</v>
      </c>
      <c r="AD19" s="113" t="n">
        <f aca="false">U19-T19</f>
        <v>-60</v>
      </c>
      <c r="AE19" s="106" t="n">
        <v>142</v>
      </c>
      <c r="AF19" s="114" t="n">
        <f aca="false">IF(AE19&gt;0, V19/(AE19*24),"no data")</f>
        <v>0.932805164319249</v>
      </c>
      <c r="AG19" s="115" t="n">
        <f aca="false">IF(R19&gt;0,R19/24,"no data")</f>
        <v>140.916666666667</v>
      </c>
      <c r="AH19" s="114" t="n">
        <f aca="false">IF(U19&gt;0,(U19/R19),"no data")</f>
        <v>0.912477823772915</v>
      </c>
      <c r="AI19" s="116" t="n">
        <f aca="false">(1440-((W19*X19)+(Y19*Z19)+(AA19*AB19))/(W19+Y19+AA19))/1440</f>
        <v>1</v>
      </c>
      <c r="AJ19" s="117" t="n">
        <f aca="false">IF(U19&gt;0,(1440-((X19*W19+AT19*AU19)+(Z19*Y19+AV19*AW19)+(AA19*AB19+AX19*AY19))/(W19+Y19+AA19))/1440,"no data")</f>
        <v>0.942781690140845</v>
      </c>
      <c r="AK19" s="91" t="n">
        <v>7.4</v>
      </c>
      <c r="AL19" s="96" t="n">
        <v>130.3</v>
      </c>
      <c r="AM19" s="105" t="n">
        <f aca="false">AK19*AL19</f>
        <v>964.22</v>
      </c>
      <c r="AN19" s="91" t="n">
        <v>26.02333</v>
      </c>
      <c r="AO19" s="166" t="n">
        <v>998.042909958103</v>
      </c>
      <c r="AP19" s="121" t="n">
        <f aca="false">AN19*AO19</f>
        <v>25972.4</v>
      </c>
      <c r="AQ19" s="122" t="n">
        <f aca="false">IF(U19&gt;0,((((AK19*AL19)+(AN19*AO19))/(U19*1000))*1000000),"no data")</f>
        <v>8728.65197666883</v>
      </c>
      <c r="AR19" s="123" t="n">
        <f aca="false">S19/24</f>
        <v>131.083333333333</v>
      </c>
      <c r="AS19" s="34"/>
      <c r="AT19" s="106" t="n">
        <v>0</v>
      </c>
      <c r="AU19" s="106" t="n">
        <v>0</v>
      </c>
      <c r="AV19" s="106" t="n">
        <v>0</v>
      </c>
      <c r="AW19" s="106" t="n">
        <v>0</v>
      </c>
      <c r="AX19" s="106" t="n">
        <v>15</v>
      </c>
      <c r="AY19" s="106" t="n">
        <v>780</v>
      </c>
      <c r="AZ19" s="106" t="n">
        <v>0</v>
      </c>
      <c r="BB19" s="126" t="n">
        <v>979</v>
      </c>
      <c r="BC19" s="126" t="n">
        <v>977</v>
      </c>
      <c r="BD19" s="126" t="n">
        <v>1223</v>
      </c>
      <c r="BE19" s="135" t="n">
        <f aca="false">BC19-BB19</f>
        <v>-2</v>
      </c>
      <c r="BF19" s="128" t="n">
        <f aca="false">AQ19</f>
        <v>8728.65197666883</v>
      </c>
      <c r="BG19" s="128" t="n">
        <f aca="false">BD19/24</f>
        <v>50.9583333333333</v>
      </c>
      <c r="BH19" s="129" t="n">
        <v>1.267</v>
      </c>
      <c r="BI19" s="130" t="n">
        <v>1.192</v>
      </c>
      <c r="BJ19" s="126" t="n">
        <v>23.84</v>
      </c>
      <c r="BK19" s="126" t="n">
        <v>21</v>
      </c>
      <c r="BL19" s="126" t="n">
        <v>18.03</v>
      </c>
      <c r="BM19" s="126" t="n">
        <v>50.14</v>
      </c>
      <c r="BN19" s="131" t="n">
        <v>0.9391</v>
      </c>
      <c r="BO19" s="128" t="n">
        <v>87.62</v>
      </c>
      <c r="BP19" s="128" t="n">
        <v>86.73</v>
      </c>
      <c r="BQ19" s="128" t="n">
        <f aca="false">BH19+BI19</f>
        <v>2.459</v>
      </c>
      <c r="BR19" s="126" t="n">
        <v>11435</v>
      </c>
      <c r="BS19" s="126" t="n">
        <v>11649</v>
      </c>
      <c r="BT19" s="128" t="n">
        <v>5.35</v>
      </c>
    </row>
    <row r="20" customFormat="false" ht="14.95" hidden="false" customHeight="true" outlineLevel="0" collapsed="false">
      <c r="A20" s="54" t="s">
        <v>108</v>
      </c>
      <c r="B20" s="55" t="n">
        <v>43627</v>
      </c>
      <c r="C20" s="56" t="n">
        <v>100.1</v>
      </c>
      <c r="D20" s="57" t="n">
        <v>0.413</v>
      </c>
      <c r="E20" s="58" t="n">
        <v>77</v>
      </c>
      <c r="F20" s="59" t="n">
        <v>110</v>
      </c>
      <c r="G20" s="59" t="n">
        <v>93</v>
      </c>
      <c r="H20" s="59" t="n">
        <v>24</v>
      </c>
      <c r="I20" s="59" t="n">
        <v>0</v>
      </c>
      <c r="J20" s="59" t="n">
        <v>24</v>
      </c>
      <c r="K20" s="59" t="n">
        <v>0</v>
      </c>
      <c r="L20" s="162" t="n">
        <v>0</v>
      </c>
      <c r="M20" s="162" t="n">
        <v>0</v>
      </c>
      <c r="N20" s="162" t="n">
        <v>0</v>
      </c>
      <c r="O20" s="162" t="n">
        <v>0</v>
      </c>
      <c r="P20" s="162" t="n">
        <v>12</v>
      </c>
      <c r="Q20" s="162" t="n">
        <v>0</v>
      </c>
      <c r="R20" s="137" t="n">
        <v>3394</v>
      </c>
      <c r="S20" s="62" t="n">
        <v>3155</v>
      </c>
      <c r="T20" s="62" t="n">
        <v>3155</v>
      </c>
      <c r="U20" s="63" t="n">
        <v>3087</v>
      </c>
      <c r="V20" s="63" t="n">
        <v>3181</v>
      </c>
      <c r="W20" s="59" t="n">
        <v>40</v>
      </c>
      <c r="X20" s="59" t="n">
        <v>0</v>
      </c>
      <c r="Y20" s="59" t="n">
        <v>41</v>
      </c>
      <c r="Z20" s="59" t="n">
        <v>0</v>
      </c>
      <c r="AA20" s="59" t="n">
        <v>60</v>
      </c>
      <c r="AB20" s="59" t="n">
        <v>0</v>
      </c>
      <c r="AC20" s="64" t="n">
        <f aca="false">(V20-U20)+AZ20</f>
        <v>94</v>
      </c>
      <c r="AD20" s="65" t="n">
        <f aca="false">U20-T20</f>
        <v>-68</v>
      </c>
      <c r="AE20" s="59" t="n">
        <v>141</v>
      </c>
      <c r="AF20" s="66" t="n">
        <f aca="false">IF(AE20&gt;0, V20/(AE20*24),"no data")</f>
        <v>0.940011820330969</v>
      </c>
      <c r="AG20" s="67" t="n">
        <f aca="false">IF(R20&gt;0,R20/24,"no data")</f>
        <v>141.416666666667</v>
      </c>
      <c r="AH20" s="66" t="n">
        <f aca="false">IF(U20&gt;0,(U20/R20),"no data")</f>
        <v>0.909546258102534</v>
      </c>
      <c r="AI20" s="68" t="n">
        <f aca="false">(1440-((W20*X20)+(Y20*Z20)+(AA20*AB20))/(W20+Y20+AA20))/1440</f>
        <v>1</v>
      </c>
      <c r="AJ20" s="69" t="n">
        <f aca="false">IF(U20&gt;0,(1440-((X20*W20+AT20*AU20)+(Z20*Y20+AV20*AW20)+(AA20*AB20+AX20*AY20))/(W20+Y20+AA20))/1440,"no data")</f>
        <v>0.946808510638298</v>
      </c>
      <c r="AK20" s="91" t="n">
        <v>7.379</v>
      </c>
      <c r="AL20" s="96" t="n">
        <v>131.62</v>
      </c>
      <c r="AM20" s="58" t="n">
        <f aca="false">AK20*AL20</f>
        <v>971.22398</v>
      </c>
      <c r="AN20" s="91" t="n">
        <v>25.93374</v>
      </c>
      <c r="AO20" s="166" t="n">
        <v>1001.36420739932</v>
      </c>
      <c r="AP20" s="73" t="n">
        <f aca="false">AN20*AO20</f>
        <v>25969.119</v>
      </c>
      <c r="AQ20" s="94" t="n">
        <f aca="false">IF(U20&gt;0,((((AK20*AL20)+(AN20*AO20))/(U20*1000))*1000000),"no data")</f>
        <v>8727.03044379657</v>
      </c>
      <c r="AR20" s="75" t="n">
        <f aca="false">S20/24</f>
        <v>131.458333333333</v>
      </c>
      <c r="AS20" s="34"/>
      <c r="AT20" s="59" t="n">
        <v>0</v>
      </c>
      <c r="AU20" s="59" t="n">
        <v>0</v>
      </c>
      <c r="AV20" s="59" t="n">
        <v>0</v>
      </c>
      <c r="AW20" s="59" t="n">
        <v>0</v>
      </c>
      <c r="AX20" s="59" t="n">
        <v>15</v>
      </c>
      <c r="AY20" s="59" t="n">
        <v>720</v>
      </c>
      <c r="AZ20" s="59" t="n">
        <v>0</v>
      </c>
      <c r="BB20" s="77" t="n">
        <v>968</v>
      </c>
      <c r="BC20" s="77" t="n">
        <v>972</v>
      </c>
      <c r="BD20" s="77" t="n">
        <v>1241</v>
      </c>
      <c r="BE20" s="77" t="n">
        <f aca="false">BC20-BB20</f>
        <v>4</v>
      </c>
      <c r="BF20" s="78" t="n">
        <f aca="false">AQ20</f>
        <v>8727.03044379657</v>
      </c>
      <c r="BG20" s="78" t="n">
        <f aca="false">BD20/24</f>
        <v>51.7083333333333</v>
      </c>
      <c r="BH20" s="140" t="n">
        <v>1.335</v>
      </c>
      <c r="BI20" s="100" t="n">
        <v>1.263</v>
      </c>
      <c r="BJ20" s="77" t="n">
        <v>23.44</v>
      </c>
      <c r="BK20" s="77" t="n">
        <v>20.71</v>
      </c>
      <c r="BL20" s="77" t="n">
        <v>18.04</v>
      </c>
      <c r="BM20" s="77" t="n">
        <v>50.1</v>
      </c>
      <c r="BN20" s="99" t="n">
        <v>0.9385</v>
      </c>
      <c r="BO20" s="78" t="n">
        <v>87.46</v>
      </c>
      <c r="BP20" s="78" t="n">
        <v>86.74</v>
      </c>
      <c r="BQ20" s="78" t="n">
        <f aca="false">BH20+BI20</f>
        <v>2.598</v>
      </c>
      <c r="BR20" s="77" t="n">
        <v>11367</v>
      </c>
      <c r="BS20" s="77" t="n">
        <v>11569</v>
      </c>
      <c r="BT20" s="78" t="n">
        <v>0</v>
      </c>
    </row>
    <row r="21" customFormat="false" ht="14.3" hidden="false" customHeight="false" outlineLevel="0" collapsed="false">
      <c r="A21" s="54"/>
      <c r="B21" s="55" t="n">
        <v>43628</v>
      </c>
      <c r="C21" s="56" t="n">
        <v>94.73</v>
      </c>
      <c r="D21" s="57" t="n">
        <v>0.4147</v>
      </c>
      <c r="E21" s="58" t="n">
        <v>75.6</v>
      </c>
      <c r="F21" s="59" t="n">
        <v>104</v>
      </c>
      <c r="G21" s="59" t="n">
        <v>86</v>
      </c>
      <c r="H21" s="59" t="n">
        <v>24</v>
      </c>
      <c r="I21" s="59" t="n">
        <v>0</v>
      </c>
      <c r="J21" s="59" t="n">
        <v>24</v>
      </c>
      <c r="K21" s="59" t="n">
        <v>0</v>
      </c>
      <c r="L21" s="162" t="n">
        <v>0</v>
      </c>
      <c r="M21" s="162" t="n">
        <v>0</v>
      </c>
      <c r="N21" s="162" t="n">
        <v>0</v>
      </c>
      <c r="O21" s="162" t="n">
        <v>0</v>
      </c>
      <c r="P21" s="162" t="n">
        <v>8</v>
      </c>
      <c r="Q21" s="162" t="n">
        <v>3</v>
      </c>
      <c r="R21" s="137" t="n">
        <v>3454</v>
      </c>
      <c r="S21" s="62" t="n">
        <v>3174</v>
      </c>
      <c r="T21" s="62" t="n">
        <v>3160</v>
      </c>
      <c r="U21" s="63" t="n">
        <v>3060</v>
      </c>
      <c r="V21" s="63" t="n">
        <v>3151</v>
      </c>
      <c r="W21" s="59" t="n">
        <v>41</v>
      </c>
      <c r="X21" s="59" t="n">
        <v>0</v>
      </c>
      <c r="Y21" s="59" t="n">
        <v>41</v>
      </c>
      <c r="Z21" s="59" t="n">
        <v>0</v>
      </c>
      <c r="AA21" s="59" t="n">
        <v>60</v>
      </c>
      <c r="AB21" s="59" t="n">
        <v>0</v>
      </c>
      <c r="AC21" s="64" t="n">
        <f aca="false">(V21-U21)+AZ21</f>
        <v>91</v>
      </c>
      <c r="AD21" s="65" t="n">
        <f aca="false">U21-T21</f>
        <v>-100</v>
      </c>
      <c r="AE21" s="59" t="n">
        <v>140</v>
      </c>
      <c r="AF21" s="66" t="n">
        <f aca="false">IF(AE21&gt;0, V21/(AE21*24),"no data")</f>
        <v>0.937797619047619</v>
      </c>
      <c r="AG21" s="67" t="n">
        <f aca="false">IF(R21&gt;0,R21/24,"no data")</f>
        <v>143.916666666667</v>
      </c>
      <c r="AH21" s="66" t="n">
        <f aca="false">IF(U21&gt;0,(U21/R21),"no data")</f>
        <v>0.885929357266937</v>
      </c>
      <c r="AI21" s="68" t="n">
        <f aca="false">(1440-((W21*X21)+(Y21*Z21)+(AA21*AB21))/(W21+Y21+AA21))/1440</f>
        <v>1</v>
      </c>
      <c r="AJ21" s="69" t="n">
        <f aca="false">IF(U21&gt;0,(1440-((X21*W21+AT21*AU21)+(Z21*Y21+AV21*AW21)+(AA21*AB21+AX21*AY21))/(W21+Y21+AA21))/1440,"no data")</f>
        <v>0.929797535211267</v>
      </c>
      <c r="AK21" s="91" t="n">
        <v>7.382</v>
      </c>
      <c r="AL21" s="96" t="n">
        <v>132.36</v>
      </c>
      <c r="AM21" s="58" t="n">
        <f aca="false">AK21*AL21</f>
        <v>977.08152</v>
      </c>
      <c r="AN21" s="91" t="n">
        <v>25.539529</v>
      </c>
      <c r="AO21" s="166" t="n">
        <v>1006.86856832794</v>
      </c>
      <c r="AP21" s="73" t="n">
        <f aca="false">AN21*AO21</f>
        <v>25714.949</v>
      </c>
      <c r="AQ21" s="94" t="n">
        <f aca="false">IF(U21&gt;0,((((AK21*AL21)+(AN21*AO21))/(U21*1000))*1000000),"no data")</f>
        <v>8722.88579084967</v>
      </c>
      <c r="AR21" s="75" t="n">
        <f aca="false">S21/24</f>
        <v>132.25</v>
      </c>
      <c r="AS21" s="34"/>
      <c r="AT21" s="59" t="n">
        <v>0</v>
      </c>
      <c r="AU21" s="59" t="n">
        <v>0</v>
      </c>
      <c r="AV21" s="59" t="n">
        <v>0</v>
      </c>
      <c r="AW21" s="59" t="n">
        <v>0</v>
      </c>
      <c r="AX21" s="59" t="n">
        <v>15</v>
      </c>
      <c r="AY21" s="59" t="n">
        <v>957</v>
      </c>
      <c r="AZ21" s="59" t="n">
        <v>0</v>
      </c>
      <c r="BB21" s="77" t="n">
        <v>981</v>
      </c>
      <c r="BC21" s="77" t="n">
        <v>981</v>
      </c>
      <c r="BD21" s="77" t="n">
        <v>1189</v>
      </c>
      <c r="BE21" s="77" t="n">
        <f aca="false">BC21-BB21</f>
        <v>0</v>
      </c>
      <c r="BF21" s="78" t="n">
        <f aca="false">AQ21</f>
        <v>8722.88579084967</v>
      </c>
      <c r="BG21" s="78" t="n">
        <f aca="false">BD21/24</f>
        <v>49.5416666666667</v>
      </c>
      <c r="BH21" s="140" t="n">
        <v>0.861</v>
      </c>
      <c r="BI21" s="100" t="n">
        <v>0.956</v>
      </c>
      <c r="BJ21" s="77" t="n">
        <v>23.68</v>
      </c>
      <c r="BK21" s="77" t="n">
        <v>20.86</v>
      </c>
      <c r="BL21" s="77" t="n">
        <v>18.2</v>
      </c>
      <c r="BM21" s="77" t="n">
        <v>50.12</v>
      </c>
      <c r="BN21" s="99" t="n">
        <v>0.938</v>
      </c>
      <c r="BO21" s="78" t="n">
        <v>87.52</v>
      </c>
      <c r="BP21" s="78" t="n">
        <v>86.83</v>
      </c>
      <c r="BQ21" s="78" t="n">
        <f aca="false">BH21+BI21</f>
        <v>1.817</v>
      </c>
      <c r="BR21" s="77" t="n">
        <v>11345</v>
      </c>
      <c r="BS21" s="77" t="n">
        <v>11542</v>
      </c>
      <c r="BT21" s="78" t="n">
        <v>6.25</v>
      </c>
    </row>
    <row r="22" customFormat="false" ht="14.3" hidden="false" customHeight="false" outlineLevel="0" collapsed="false">
      <c r="A22" s="54"/>
      <c r="B22" s="55" t="n">
        <v>43629</v>
      </c>
      <c r="C22" s="56" t="n">
        <v>95.95</v>
      </c>
      <c r="D22" s="57" t="n">
        <v>0.363</v>
      </c>
      <c r="E22" s="58" t="n">
        <v>73.5</v>
      </c>
      <c r="F22" s="59" t="n">
        <v>109</v>
      </c>
      <c r="G22" s="59" t="n">
        <v>83</v>
      </c>
      <c r="H22" s="59" t="n">
        <v>24</v>
      </c>
      <c r="I22" s="59" t="n">
        <v>0</v>
      </c>
      <c r="J22" s="59" t="n">
        <v>24</v>
      </c>
      <c r="K22" s="59" t="n">
        <v>0</v>
      </c>
      <c r="L22" s="61" t="n">
        <v>0</v>
      </c>
      <c r="M22" s="61" t="n">
        <v>0</v>
      </c>
      <c r="N22" s="61" t="n">
        <v>0</v>
      </c>
      <c r="O22" s="61" t="n">
        <v>0</v>
      </c>
      <c r="P22" s="61" t="n">
        <v>12</v>
      </c>
      <c r="Q22" s="61" t="n">
        <v>55</v>
      </c>
      <c r="R22" s="137" t="n">
        <v>3437</v>
      </c>
      <c r="S22" s="62" t="n">
        <v>3357</v>
      </c>
      <c r="T22" s="62" t="n">
        <v>3175</v>
      </c>
      <c r="U22" s="141" t="n">
        <v>3144</v>
      </c>
      <c r="V22" s="63" t="n">
        <v>3240</v>
      </c>
      <c r="W22" s="59" t="n">
        <v>41</v>
      </c>
      <c r="X22" s="59" t="n">
        <v>0</v>
      </c>
      <c r="Y22" s="59" t="n">
        <v>41</v>
      </c>
      <c r="Z22" s="59" t="n">
        <v>0</v>
      </c>
      <c r="AA22" s="59" t="n">
        <v>60</v>
      </c>
      <c r="AB22" s="59" t="n">
        <v>0</v>
      </c>
      <c r="AC22" s="64" t="n">
        <f aca="false">(V22-U22)+AZ22</f>
        <v>96</v>
      </c>
      <c r="AD22" s="65" t="n">
        <f aca="false">U22-T22</f>
        <v>-31</v>
      </c>
      <c r="AE22" s="59" t="n">
        <v>142</v>
      </c>
      <c r="AF22" s="66" t="n">
        <f aca="false">IF(AE22&gt;0, V22/(AE22*24),"no data")</f>
        <v>0.950704225352113</v>
      </c>
      <c r="AG22" s="67" t="n">
        <f aca="false">IF(R22&gt;0,R22/24,"no data")</f>
        <v>143.208333333333</v>
      </c>
      <c r="AH22" s="66" t="n">
        <f aca="false">IF(U22&gt;0,(U22/R22),"no data")</f>
        <v>0.914751236543497</v>
      </c>
      <c r="AI22" s="68" t="n">
        <f aca="false">(1440-((W22*X22)+(Y22*Z22)+(AA22*AB22))/(W22+Y22+AA22))/1440</f>
        <v>1</v>
      </c>
      <c r="AJ22" s="69" t="n">
        <f aca="false">IF(U22&gt;0,(1440-((X22*W22+AT22*AU22)+(Z22*Y22+AV22*AW22)+(AA22*AB22+AX22*AY22))/(W22+Y22+AA22))/1440,"no data")</f>
        <v>0.951217723004695</v>
      </c>
      <c r="AK22" s="91" t="n">
        <v>7.449</v>
      </c>
      <c r="AL22" s="96" t="n">
        <v>135.31</v>
      </c>
      <c r="AM22" s="58" t="n">
        <f aca="false">AK22*AL22</f>
        <v>1007.92419</v>
      </c>
      <c r="AN22" s="91" t="n">
        <v>26.548859</v>
      </c>
      <c r="AO22" s="166" t="n">
        <v>997.904316716587</v>
      </c>
      <c r="AP22" s="73" t="n">
        <f aca="false">AN22*AO22</f>
        <v>26493.221</v>
      </c>
      <c r="AQ22" s="94" t="n">
        <f aca="false">IF(U22&gt;0,((((AK22*AL22)+(AN22*AO22))/(U22*1000))*1000000),"no data")</f>
        <v>8747.1835846056</v>
      </c>
      <c r="AR22" s="75" t="n">
        <f aca="false">S22/24</f>
        <v>139.875</v>
      </c>
      <c r="AS22" s="34"/>
      <c r="AT22" s="59" t="n">
        <v>0</v>
      </c>
      <c r="AU22" s="76" t="n">
        <v>0</v>
      </c>
      <c r="AV22" s="76" t="n">
        <v>0</v>
      </c>
      <c r="AW22" s="59" t="n">
        <v>0</v>
      </c>
      <c r="AX22" s="76" t="n">
        <v>15</v>
      </c>
      <c r="AY22" s="59" t="n">
        <v>665</v>
      </c>
      <c r="AZ22" s="59" t="n">
        <v>0</v>
      </c>
      <c r="BB22" s="77" t="n">
        <v>993</v>
      </c>
      <c r="BC22" s="77" t="n">
        <v>990</v>
      </c>
      <c r="BD22" s="77" t="n">
        <v>1257</v>
      </c>
      <c r="BE22" s="77" t="n">
        <f aca="false">BC22-BB22</f>
        <v>-3</v>
      </c>
      <c r="BF22" s="77" t="n">
        <f aca="false">AQ22</f>
        <v>8747.1835846056</v>
      </c>
      <c r="BG22" s="78" t="n">
        <f aca="false">BD22/24</f>
        <v>52.375</v>
      </c>
      <c r="BH22" s="79" t="n">
        <v>1.352</v>
      </c>
      <c r="BI22" s="80" t="n">
        <v>1.314</v>
      </c>
      <c r="BJ22" s="81" t="n">
        <v>23.97</v>
      </c>
      <c r="BK22" s="81" t="n">
        <v>21.08</v>
      </c>
      <c r="BL22" s="81" t="n">
        <v>18.03</v>
      </c>
      <c r="BM22" s="81" t="n">
        <v>50.11</v>
      </c>
      <c r="BN22" s="83" t="n">
        <v>0.9373</v>
      </c>
      <c r="BO22" s="78" t="n">
        <v>87.42</v>
      </c>
      <c r="BP22" s="78" t="n">
        <v>86.7</v>
      </c>
      <c r="BQ22" s="78" t="n">
        <f aca="false">BH22+BI22</f>
        <v>2.666</v>
      </c>
      <c r="BR22" s="77" t="n">
        <v>11359</v>
      </c>
      <c r="BS22" s="77" t="n">
        <v>11545</v>
      </c>
      <c r="BT22" s="78" t="n">
        <v>0</v>
      </c>
    </row>
    <row r="23" customFormat="false" ht="14.3" hidden="false" customHeight="false" outlineLevel="0" collapsed="false">
      <c r="A23" s="54"/>
      <c r="B23" s="55" t="n">
        <v>43630</v>
      </c>
      <c r="C23" s="56" t="n">
        <v>100.55</v>
      </c>
      <c r="D23" s="57" t="n">
        <v>0.3517</v>
      </c>
      <c r="E23" s="58" t="n">
        <v>75.11</v>
      </c>
      <c r="F23" s="59" t="n">
        <v>112</v>
      </c>
      <c r="G23" s="59" t="n">
        <v>86</v>
      </c>
      <c r="H23" s="59" t="n">
        <v>24</v>
      </c>
      <c r="I23" s="59" t="n">
        <v>0</v>
      </c>
      <c r="J23" s="59" t="n">
        <v>24</v>
      </c>
      <c r="K23" s="59" t="n">
        <v>0</v>
      </c>
      <c r="L23" s="61" t="n">
        <v>0</v>
      </c>
      <c r="M23" s="61" t="n">
        <v>0</v>
      </c>
      <c r="N23" s="61" t="n">
        <v>0</v>
      </c>
      <c r="O23" s="61" t="n">
        <v>0</v>
      </c>
      <c r="P23" s="61" t="n">
        <v>13</v>
      </c>
      <c r="Q23" s="61" t="n">
        <v>0</v>
      </c>
      <c r="R23" s="143" t="n">
        <v>3390</v>
      </c>
      <c r="S23" s="62" t="n">
        <v>3168</v>
      </c>
      <c r="T23" s="62" t="n">
        <v>3168</v>
      </c>
      <c r="U23" s="138" t="n">
        <v>3109</v>
      </c>
      <c r="V23" s="63" t="n">
        <v>3203</v>
      </c>
      <c r="W23" s="59" t="n">
        <v>41</v>
      </c>
      <c r="X23" s="59" t="n">
        <v>0</v>
      </c>
      <c r="Y23" s="59" t="n">
        <v>41</v>
      </c>
      <c r="Z23" s="59" t="n">
        <v>0</v>
      </c>
      <c r="AA23" s="59" t="n">
        <v>60</v>
      </c>
      <c r="AB23" s="59" t="n">
        <v>0</v>
      </c>
      <c r="AC23" s="64" t="n">
        <f aca="false">(V23-U23)+AZ23</f>
        <v>94</v>
      </c>
      <c r="AD23" s="65" t="n">
        <f aca="false">U23-T23</f>
        <v>-59</v>
      </c>
      <c r="AE23" s="59" t="n">
        <v>140</v>
      </c>
      <c r="AF23" s="66" t="n">
        <f aca="false">IF(AE23&gt;0, V23/(AE23*24),"no data")</f>
        <v>0.95327380952381</v>
      </c>
      <c r="AG23" s="67" t="n">
        <f aca="false">IF(R23&gt;0,R23/24,"no data")</f>
        <v>141.25</v>
      </c>
      <c r="AH23" s="66" t="n">
        <f aca="false">IF(U23&gt;0,(U23/R23),"no data")</f>
        <v>0.917109144542773</v>
      </c>
      <c r="AI23" s="68" t="n">
        <f aca="false">(1440-((W23*X23)+(Y23*Z23)+(AA23*AB23))/(W23+Y23+AA23))/1440</f>
        <v>1</v>
      </c>
      <c r="AJ23" s="69" t="n">
        <f aca="false">IF(U23&gt;0,(1440-((X23*W23+AT23*AU23)+(Z23*Y23+AV23*AW23)+(AA23*AB23+AX23*AY23))/(W23+Y23+AA23))/1440,"no data")</f>
        <v>0.951584507042253</v>
      </c>
      <c r="AK23" s="91" t="n">
        <v>7.453</v>
      </c>
      <c r="AL23" s="96" t="n">
        <v>133.15</v>
      </c>
      <c r="AM23" s="58" t="n">
        <f aca="false">AK23*AL23</f>
        <v>992.36695</v>
      </c>
      <c r="AN23" s="91" t="n">
        <v>26.24126</v>
      </c>
      <c r="AO23" s="166" t="n">
        <v>996.699853589347</v>
      </c>
      <c r="AP23" s="73" t="n">
        <f aca="false">AN23*AO23</f>
        <v>26154.66</v>
      </c>
      <c r="AQ23" s="94" t="n">
        <f aca="false">IF(U23&gt;0,((((AK23*AL23)+(AN23*AO23))/(U23*1000))*1000000),"no data")</f>
        <v>8731.75521067868</v>
      </c>
      <c r="AR23" s="75" t="n">
        <f aca="false">S23/24</f>
        <v>132</v>
      </c>
      <c r="AS23" s="34"/>
      <c r="AT23" s="59" t="n">
        <v>0</v>
      </c>
      <c r="AU23" s="76" t="n">
        <v>0</v>
      </c>
      <c r="AV23" s="76" t="n">
        <v>0</v>
      </c>
      <c r="AW23" s="59" t="n">
        <v>0</v>
      </c>
      <c r="AX23" s="76" t="n">
        <v>15</v>
      </c>
      <c r="AY23" s="59" t="n">
        <v>660</v>
      </c>
      <c r="AZ23" s="59" t="n">
        <v>0</v>
      </c>
      <c r="BB23" s="77" t="n">
        <v>981</v>
      </c>
      <c r="BC23" s="77" t="n">
        <v>982</v>
      </c>
      <c r="BD23" s="77" t="n">
        <v>1240</v>
      </c>
      <c r="BE23" s="77" t="n">
        <f aca="false">BC23-BB23</f>
        <v>1</v>
      </c>
      <c r="BF23" s="77" t="n">
        <f aca="false">AQ23</f>
        <v>8731.75521067868</v>
      </c>
      <c r="BG23" s="78" t="n">
        <f aca="false">BD23/24</f>
        <v>51.6666666666667</v>
      </c>
      <c r="BH23" s="79" t="n">
        <v>1.236</v>
      </c>
      <c r="BI23" s="80" t="n">
        <v>1.213</v>
      </c>
      <c r="BJ23" s="82" t="n">
        <v>23.76</v>
      </c>
      <c r="BK23" s="82" t="n">
        <v>20.95</v>
      </c>
      <c r="BL23" s="82" t="n">
        <v>17.9</v>
      </c>
      <c r="BM23" s="81" t="n">
        <v>50.14</v>
      </c>
      <c r="BN23" s="83" t="n">
        <v>0.9381</v>
      </c>
      <c r="BO23" s="78" t="n">
        <v>87.39</v>
      </c>
      <c r="BP23" s="78" t="n">
        <v>86.66</v>
      </c>
      <c r="BQ23" s="78" t="n">
        <f aca="false">BH23+BI23</f>
        <v>2.449</v>
      </c>
      <c r="BR23" s="77" t="n">
        <v>11368</v>
      </c>
      <c r="BS23" s="77" t="n">
        <v>11553</v>
      </c>
      <c r="BT23" s="78" t="n">
        <v>6.02</v>
      </c>
    </row>
    <row r="24" customFormat="false" ht="14.3" hidden="false" customHeight="false" outlineLevel="0" collapsed="false">
      <c r="A24" s="54"/>
      <c r="B24" s="55" t="n">
        <v>43631</v>
      </c>
      <c r="C24" s="56" t="n">
        <v>98.52</v>
      </c>
      <c r="D24" s="57" t="n">
        <v>0.5186</v>
      </c>
      <c r="E24" s="58" t="n">
        <v>80.72</v>
      </c>
      <c r="F24" s="60" t="n">
        <v>107</v>
      </c>
      <c r="G24" s="60" t="n">
        <v>89</v>
      </c>
      <c r="H24" s="60" t="n">
        <v>24</v>
      </c>
      <c r="I24" s="60" t="n">
        <v>0</v>
      </c>
      <c r="J24" s="60" t="n">
        <v>24</v>
      </c>
      <c r="K24" s="60" t="n">
        <v>0</v>
      </c>
      <c r="L24" s="60" t="n">
        <v>0</v>
      </c>
      <c r="M24" s="60" t="n">
        <v>0</v>
      </c>
      <c r="N24" s="60" t="n">
        <v>0</v>
      </c>
      <c r="O24" s="60" t="n">
        <v>0</v>
      </c>
      <c r="P24" s="60" t="n">
        <v>13</v>
      </c>
      <c r="Q24" s="60" t="n">
        <v>0</v>
      </c>
      <c r="R24" s="143" t="n">
        <v>3409</v>
      </c>
      <c r="S24" s="62" t="n">
        <v>3150</v>
      </c>
      <c r="T24" s="65" t="n">
        <v>3150</v>
      </c>
      <c r="U24" s="144" t="n">
        <v>3080</v>
      </c>
      <c r="V24" s="144" t="n">
        <v>3174</v>
      </c>
      <c r="W24" s="60" t="n">
        <v>40</v>
      </c>
      <c r="X24" s="60" t="n">
        <v>0</v>
      </c>
      <c r="Y24" s="60" t="n">
        <v>40</v>
      </c>
      <c r="Z24" s="60" t="n">
        <v>0</v>
      </c>
      <c r="AA24" s="60" t="n">
        <v>60</v>
      </c>
      <c r="AB24" s="60" t="n">
        <v>0</v>
      </c>
      <c r="AC24" s="64" t="n">
        <f aca="false">(V24-U24)+AZ24</f>
        <v>94</v>
      </c>
      <c r="AD24" s="65" t="n">
        <f aca="false">U24-T24</f>
        <v>-70</v>
      </c>
      <c r="AE24" s="60" t="n">
        <v>140</v>
      </c>
      <c r="AF24" s="66" t="n">
        <f aca="false">IF(AE24&gt;0, V24/(AE24*24),"no data")</f>
        <v>0.944642857142857</v>
      </c>
      <c r="AG24" s="67" t="n">
        <f aca="false">IF(R24&gt;0,R24/24,"no data")</f>
        <v>142.041666666667</v>
      </c>
      <c r="AH24" s="66" t="n">
        <f aca="false">IF(U24&gt;0,(U24/R24),"no data")</f>
        <v>0.903490759753593</v>
      </c>
      <c r="AI24" s="68" t="n">
        <f aca="false">(1440-((W24*X24)+(Y24*Z24)+(AA24*AB24))/(W24+Y24+AA24))/1440</f>
        <v>1</v>
      </c>
      <c r="AJ24" s="69" t="n">
        <f aca="false">IF(U24&gt;0,(1440-((X24*W24+AT24*AU24)+(Z24*Y24+AV24*AW24)+(AA24*AB24+AX24*AY24))/(W24+Y24+AA24))/1440,"no data")</f>
        <v>0.947619047619048</v>
      </c>
      <c r="AK24" s="91" t="n">
        <v>7.43</v>
      </c>
      <c r="AL24" s="96" t="n">
        <v>135.33</v>
      </c>
      <c r="AM24" s="58" t="n">
        <f aca="false">AK24*AL24</f>
        <v>1005.5019</v>
      </c>
      <c r="AN24" s="91" t="n">
        <v>26.23641</v>
      </c>
      <c r="AO24" s="166" t="n">
        <v>996.862756756736</v>
      </c>
      <c r="AP24" s="73" t="n">
        <f aca="false">AN24*AO24</f>
        <v>26154.1</v>
      </c>
      <c r="AQ24" s="94" t="n">
        <f aca="false">IF(U24&gt;0,((((AK24*AL24)+(AN24*AO24))/(U24*1000))*1000000),"no data")</f>
        <v>8818.05256493507</v>
      </c>
      <c r="AR24" s="75" t="n">
        <f aca="false">S24/24</f>
        <v>131.25</v>
      </c>
      <c r="AS24" s="34"/>
      <c r="AT24" s="60" t="n">
        <v>0</v>
      </c>
      <c r="AU24" s="60" t="n">
        <v>0</v>
      </c>
      <c r="AV24" s="60" t="n">
        <v>0</v>
      </c>
      <c r="AW24" s="60" t="n">
        <v>0</v>
      </c>
      <c r="AX24" s="60" t="n">
        <v>16</v>
      </c>
      <c r="AY24" s="60" t="n">
        <v>660</v>
      </c>
      <c r="AZ24" s="60" t="n">
        <v>0</v>
      </c>
      <c r="BB24" s="77" t="n">
        <v>962</v>
      </c>
      <c r="BC24" s="77" t="n">
        <v>961</v>
      </c>
      <c r="BD24" s="77" t="n">
        <v>1251</v>
      </c>
      <c r="BE24" s="77" t="n">
        <f aca="false">BC24-BB24</f>
        <v>-1</v>
      </c>
      <c r="BF24" s="77" t="n">
        <f aca="false">AQ24</f>
        <v>8818.05256493507</v>
      </c>
      <c r="BG24" s="78" t="n">
        <f aca="false">BD24/24</f>
        <v>52.125</v>
      </c>
      <c r="BH24" s="145" t="n">
        <v>1.417</v>
      </c>
      <c r="BI24" s="145" t="n">
        <v>1.375</v>
      </c>
      <c r="BJ24" s="146" t="n">
        <v>23.44</v>
      </c>
      <c r="BK24" s="146" t="n">
        <v>20.59</v>
      </c>
      <c r="BL24" s="146" t="n">
        <v>18.07</v>
      </c>
      <c r="BM24" s="147" t="n">
        <v>50.12</v>
      </c>
      <c r="BN24" s="148" t="n">
        <v>0.9373</v>
      </c>
      <c r="BO24" s="78" t="n">
        <v>87.85</v>
      </c>
      <c r="BP24" s="78" t="n">
        <v>86.96</v>
      </c>
      <c r="BQ24" s="78" t="n">
        <f aca="false">BH24+BI24</f>
        <v>2.792</v>
      </c>
      <c r="BR24" s="97" t="n">
        <v>11452</v>
      </c>
      <c r="BS24" s="97" t="n">
        <v>11635</v>
      </c>
      <c r="BT24" s="147" t="n">
        <v>0</v>
      </c>
    </row>
    <row r="25" customFormat="false" ht="14.3" hidden="false" customHeight="false" outlineLevel="0" collapsed="false">
      <c r="A25" s="54"/>
      <c r="B25" s="55" t="n">
        <v>43632</v>
      </c>
      <c r="C25" s="56" t="n">
        <v>93.3</v>
      </c>
      <c r="D25" s="57" t="n">
        <v>0.5296</v>
      </c>
      <c r="E25" s="58" t="n">
        <v>79.35</v>
      </c>
      <c r="F25" s="149" t="n">
        <v>103.2</v>
      </c>
      <c r="G25" s="149" t="n">
        <v>80.06</v>
      </c>
      <c r="H25" s="60" t="n">
        <v>24</v>
      </c>
      <c r="I25" s="60" t="n">
        <v>0</v>
      </c>
      <c r="J25" s="60" t="n">
        <v>24</v>
      </c>
      <c r="K25" s="60" t="n">
        <v>0</v>
      </c>
      <c r="L25" s="60" t="n">
        <v>0</v>
      </c>
      <c r="M25" s="60" t="n">
        <v>0</v>
      </c>
      <c r="N25" s="60" t="n">
        <v>0</v>
      </c>
      <c r="O25" s="60" t="n">
        <v>0</v>
      </c>
      <c r="P25" s="60" t="n">
        <v>0</v>
      </c>
      <c r="Q25" s="60" t="n">
        <v>0</v>
      </c>
      <c r="R25" s="143" t="n">
        <v>3469</v>
      </c>
      <c r="S25" s="62" t="n">
        <v>2984</v>
      </c>
      <c r="T25" s="65" t="n">
        <v>2984</v>
      </c>
      <c r="U25" s="144" t="n">
        <v>2918</v>
      </c>
      <c r="V25" s="144" t="n">
        <v>3004</v>
      </c>
      <c r="W25" s="60" t="n">
        <v>41</v>
      </c>
      <c r="X25" s="60" t="n">
        <v>0</v>
      </c>
      <c r="Y25" s="60" t="n">
        <v>41</v>
      </c>
      <c r="Z25" s="60" t="n">
        <v>0</v>
      </c>
      <c r="AA25" s="60" t="n">
        <v>60</v>
      </c>
      <c r="AB25" s="60" t="n">
        <v>0</v>
      </c>
      <c r="AC25" s="64" t="n">
        <f aca="false">(V25-U25)+AZ25</f>
        <v>86</v>
      </c>
      <c r="AD25" s="65" t="n">
        <f aca="false">U25-T25</f>
        <v>-66</v>
      </c>
      <c r="AE25" s="60" t="n">
        <v>129</v>
      </c>
      <c r="AF25" s="66" t="n">
        <f aca="false">IF(AE25&gt;0, V25/(AE25*24),"no data")</f>
        <v>0.970284237726098</v>
      </c>
      <c r="AG25" s="67" t="n">
        <f aca="false">IF(R25&gt;0,R25/24,"no data")</f>
        <v>144.541666666667</v>
      </c>
      <c r="AH25" s="66" t="n">
        <f aca="false">IF(U25&gt;0,(U25/R25),"no data")</f>
        <v>0.841164600749496</v>
      </c>
      <c r="AI25" s="68" t="n">
        <f aca="false">(1440-((W25*X25)+(Y25*Z25)+(AA25*AB25))/(W25+Y25+AA25))/1440</f>
        <v>1</v>
      </c>
      <c r="AJ25" s="69" t="n">
        <f aca="false">IF(U25&gt;0,(1440-((X25*W25+AT25*AU25)+(Z25*Y25+AV25*AW25)+(AA25*AB25+AX25*AY25))/(W25+Y25+AA25))/1440,"no data")</f>
        <v>0.887323943661972</v>
      </c>
      <c r="AK25" s="91" t="n">
        <v>7.405</v>
      </c>
      <c r="AL25" s="96" t="n">
        <v>134.4</v>
      </c>
      <c r="AM25" s="58" t="n">
        <f aca="false">AK25*AL25</f>
        <v>995.232</v>
      </c>
      <c r="AN25" s="91" t="n">
        <v>24.266013</v>
      </c>
      <c r="AO25" s="166" t="n">
        <v>998.37811015761</v>
      </c>
      <c r="AP25" s="73" t="n">
        <f aca="false">AN25*AO25</f>
        <v>24226.6562</v>
      </c>
      <c r="AQ25" s="94" t="n">
        <f aca="false">IF(U25&gt;0,((((AK25*AL25)+(AN25*AO25))/(U25*1000))*1000000),"no data")</f>
        <v>8643.55318711446</v>
      </c>
      <c r="AR25" s="75" t="n">
        <f aca="false">S25/24</f>
        <v>124.333333333333</v>
      </c>
      <c r="AS25" s="34"/>
      <c r="AT25" s="60" t="n">
        <v>0</v>
      </c>
      <c r="AU25" s="60" t="n">
        <v>0</v>
      </c>
      <c r="AV25" s="60" t="n">
        <v>0</v>
      </c>
      <c r="AW25" s="60" t="n">
        <v>0</v>
      </c>
      <c r="AX25" s="60" t="n">
        <v>16</v>
      </c>
      <c r="AY25" s="60" t="n">
        <v>1440</v>
      </c>
      <c r="AZ25" s="60" t="n">
        <v>0</v>
      </c>
      <c r="BB25" s="77" t="n">
        <v>974</v>
      </c>
      <c r="BC25" s="77" t="n">
        <v>971</v>
      </c>
      <c r="BD25" s="77" t="n">
        <v>1059</v>
      </c>
      <c r="BE25" s="77" t="n">
        <f aca="false">BC25-BB25</f>
        <v>-3</v>
      </c>
      <c r="BF25" s="77" t="n">
        <f aca="false">AQ25</f>
        <v>8643.55318711446</v>
      </c>
      <c r="BG25" s="139" t="n">
        <f aca="false">BD25/24</f>
        <v>44.125</v>
      </c>
      <c r="BH25" s="145" t="n">
        <v>0.354</v>
      </c>
      <c r="BI25" s="80" t="n">
        <v>0.227</v>
      </c>
      <c r="BJ25" s="146" t="n">
        <v>23.64</v>
      </c>
      <c r="BK25" s="146" t="n">
        <v>20.68</v>
      </c>
      <c r="BL25" s="146" t="n">
        <v>18.22</v>
      </c>
      <c r="BM25" s="147" t="n">
        <v>50.15</v>
      </c>
      <c r="BN25" s="148" t="n">
        <v>0.9377</v>
      </c>
      <c r="BO25" s="78" t="n">
        <v>87.83</v>
      </c>
      <c r="BP25" s="78" t="n">
        <v>87.02</v>
      </c>
      <c r="BQ25" s="78" t="n">
        <f aca="false">BH25+BI25</f>
        <v>0.581</v>
      </c>
      <c r="BR25" s="97" t="n">
        <v>11404</v>
      </c>
      <c r="BS25" s="97" t="n">
        <v>11567</v>
      </c>
      <c r="BT25" s="147" t="n">
        <v>0</v>
      </c>
    </row>
    <row r="26" customFormat="false" ht="14.3" hidden="false" customHeight="false" outlineLevel="0" collapsed="false">
      <c r="A26" s="54"/>
      <c r="B26" s="55" t="n">
        <v>43633</v>
      </c>
      <c r="C26" s="56" t="n">
        <v>95.23</v>
      </c>
      <c r="D26" s="57" t="n">
        <v>0.5443</v>
      </c>
      <c r="E26" s="58" t="n">
        <v>80.26</v>
      </c>
      <c r="F26" s="60" t="n">
        <v>102</v>
      </c>
      <c r="G26" s="60" t="n">
        <v>88.96</v>
      </c>
      <c r="H26" s="59" t="n">
        <v>24</v>
      </c>
      <c r="I26" s="59" t="n">
        <v>0</v>
      </c>
      <c r="J26" s="59" t="n">
        <v>24</v>
      </c>
      <c r="K26" s="59" t="n">
        <v>0</v>
      </c>
      <c r="L26" s="61" t="n">
        <v>0</v>
      </c>
      <c r="M26" s="61" t="n">
        <v>0</v>
      </c>
      <c r="N26" s="61" t="n">
        <v>0</v>
      </c>
      <c r="O26" s="61" t="n">
        <v>0</v>
      </c>
      <c r="P26" s="61" t="n">
        <v>0</v>
      </c>
      <c r="Q26" s="61" t="n">
        <v>0</v>
      </c>
      <c r="R26" s="143" t="n">
        <v>3448</v>
      </c>
      <c r="S26" s="62" t="n">
        <v>2964</v>
      </c>
      <c r="T26" s="150" t="n">
        <v>2964</v>
      </c>
      <c r="U26" s="63" t="n">
        <v>2898</v>
      </c>
      <c r="V26" s="63" t="n">
        <v>2987</v>
      </c>
      <c r="W26" s="59" t="n">
        <v>40</v>
      </c>
      <c r="X26" s="60" t="n">
        <v>0</v>
      </c>
      <c r="Y26" s="60" t="n">
        <v>40</v>
      </c>
      <c r="Z26" s="60" t="n">
        <v>0</v>
      </c>
      <c r="AA26" s="60" t="n">
        <v>60</v>
      </c>
      <c r="AB26" s="60" t="n">
        <v>0</v>
      </c>
      <c r="AC26" s="64" t="n">
        <f aca="false">(V26-U26)+AZ26</f>
        <v>89</v>
      </c>
      <c r="AD26" s="65" t="n">
        <f aca="false">U26-T26</f>
        <v>-66</v>
      </c>
      <c r="AE26" s="60" t="n">
        <v>129</v>
      </c>
      <c r="AF26" s="66" t="n">
        <f aca="false">IF(AE26&gt;0, V26/(AE26*24),"no data")</f>
        <v>0.964793281653747</v>
      </c>
      <c r="AG26" s="67" t="n">
        <f aca="false">IF(R26&gt;0,R26/24,"no data")</f>
        <v>143.666666666667</v>
      </c>
      <c r="AH26" s="66" t="n">
        <f aca="false">IF(U26&gt;0,(U26/R26),"no data")</f>
        <v>0.840487238979118</v>
      </c>
      <c r="AI26" s="68" t="n">
        <f aca="false">(1440-((W26*X26)+(Y26*Z26)+(AA26*AB26))/(W26+Y26+AA26))/1440</f>
        <v>1</v>
      </c>
      <c r="AJ26" s="69" t="n">
        <f aca="false">IF(U26&gt;0,(1440-((X26*W26+AT26*AU26)+(Z26*Y26+AV26*AW26)+(AA26*AB26+AX26*AY26))/(W26+Y26+AA26))/1440,"no data")</f>
        <v>0.885714285714286</v>
      </c>
      <c r="AK26" s="91" t="n">
        <v>7.363</v>
      </c>
      <c r="AL26" s="96" t="n">
        <v>132.39</v>
      </c>
      <c r="AM26" s="58" t="n">
        <f aca="false">AK26*AL26</f>
        <v>974.78757</v>
      </c>
      <c r="AN26" s="91" t="n">
        <v>24.0724335</v>
      </c>
      <c r="AO26" s="166" t="n">
        <v>1001.76653099904</v>
      </c>
      <c r="AP26" s="73" t="n">
        <f aca="false">AN26*AO26</f>
        <v>24114.9582</v>
      </c>
      <c r="AQ26" s="94" t="n">
        <f aca="false">IF(U26&gt;0,((((AK26*AL26)+(AN26*AO26))/(U26*1000))*1000000),"no data")</f>
        <v>8657.60723602484</v>
      </c>
      <c r="AR26" s="75" t="n">
        <f aca="false">S26/24</f>
        <v>123.5</v>
      </c>
      <c r="AS26" s="34"/>
      <c r="AT26" s="59" t="n">
        <v>0</v>
      </c>
      <c r="AU26" s="76" t="n">
        <v>0</v>
      </c>
      <c r="AV26" s="76" t="n">
        <v>0</v>
      </c>
      <c r="AW26" s="59" t="n">
        <v>0</v>
      </c>
      <c r="AX26" s="76" t="n">
        <v>16</v>
      </c>
      <c r="AY26" s="59" t="n">
        <v>1440</v>
      </c>
      <c r="AZ26" s="59" t="n">
        <v>0</v>
      </c>
      <c r="BB26" s="77" t="n">
        <v>967</v>
      </c>
      <c r="BC26" s="77" t="n">
        <v>966</v>
      </c>
      <c r="BD26" s="77" t="n">
        <v>1054</v>
      </c>
      <c r="BE26" s="77" t="n">
        <f aca="false">BC26-BB26</f>
        <v>-1</v>
      </c>
      <c r="BF26" s="77" t="n">
        <f aca="false">AQ26</f>
        <v>8657.60723602484</v>
      </c>
      <c r="BG26" s="139" t="n">
        <f aca="false">BD26/24</f>
        <v>43.9166666666667</v>
      </c>
      <c r="BH26" s="79" t="n">
        <v>0.354</v>
      </c>
      <c r="BI26" s="80" t="n">
        <v>0.202</v>
      </c>
      <c r="BJ26" s="82" t="n">
        <v>23.51</v>
      </c>
      <c r="BK26" s="82" t="n">
        <v>20.62</v>
      </c>
      <c r="BL26" s="82" t="n">
        <v>18.05</v>
      </c>
      <c r="BM26" s="81" t="n">
        <v>50.13</v>
      </c>
      <c r="BN26" s="83" t="n">
        <v>0.9382</v>
      </c>
      <c r="BO26" s="78" t="n">
        <v>87.81</v>
      </c>
      <c r="BP26" s="78" t="n">
        <v>87.02</v>
      </c>
      <c r="BQ26" s="78" t="n">
        <f aca="false">BH26+BI26</f>
        <v>0.556</v>
      </c>
      <c r="BR26" s="78" t="n">
        <v>11418</v>
      </c>
      <c r="BS26" s="97" t="n">
        <v>11594</v>
      </c>
      <c r="BT26" s="78" t="n">
        <v>0</v>
      </c>
    </row>
    <row r="27" customFormat="false" ht="14.95" hidden="false" customHeight="true" outlineLevel="0" collapsed="false">
      <c r="A27" s="54" t="s">
        <v>109</v>
      </c>
      <c r="B27" s="55" t="n">
        <v>43634</v>
      </c>
      <c r="C27" s="103" t="n">
        <v>87.9</v>
      </c>
      <c r="D27" s="132" t="n">
        <v>0.561</v>
      </c>
      <c r="E27" s="105" t="n">
        <v>70.4</v>
      </c>
      <c r="F27" s="107" t="n">
        <v>99</v>
      </c>
      <c r="G27" s="107" t="n">
        <v>76</v>
      </c>
      <c r="H27" s="107" t="n">
        <v>24</v>
      </c>
      <c r="I27" s="107" t="n">
        <v>0</v>
      </c>
      <c r="J27" s="107" t="n">
        <v>24</v>
      </c>
      <c r="K27" s="107" t="n">
        <v>0</v>
      </c>
      <c r="L27" s="151" t="n">
        <v>0</v>
      </c>
      <c r="M27" s="151" t="n">
        <v>0</v>
      </c>
      <c r="N27" s="151" t="n">
        <v>0</v>
      </c>
      <c r="O27" s="151" t="n">
        <v>0</v>
      </c>
      <c r="P27" s="151" t="n">
        <v>0</v>
      </c>
      <c r="Q27" s="151" t="n">
        <v>0</v>
      </c>
      <c r="R27" s="152" t="n">
        <v>3523</v>
      </c>
      <c r="S27" s="110" t="n">
        <v>3027</v>
      </c>
      <c r="T27" s="110" t="n">
        <v>3027</v>
      </c>
      <c r="U27" s="111" t="n">
        <v>2963</v>
      </c>
      <c r="V27" s="111" t="n">
        <v>3050</v>
      </c>
      <c r="W27" s="107" t="n">
        <v>41</v>
      </c>
      <c r="X27" s="107" t="n">
        <v>0</v>
      </c>
      <c r="Y27" s="107" t="n">
        <v>41</v>
      </c>
      <c r="Z27" s="107" t="n">
        <v>0</v>
      </c>
      <c r="AA27" s="107" t="n">
        <v>60</v>
      </c>
      <c r="AB27" s="107" t="n">
        <v>0</v>
      </c>
      <c r="AC27" s="112" t="n">
        <f aca="false">(V27-U27)+AZ27</f>
        <v>87</v>
      </c>
      <c r="AD27" s="113" t="n">
        <f aca="false">U27-T27</f>
        <v>-64</v>
      </c>
      <c r="AE27" s="107" t="n">
        <v>129</v>
      </c>
      <c r="AF27" s="114" t="n">
        <f aca="false">IF(AE27&gt;0, V27/(AE27*24),"no data")</f>
        <v>0.985142118863049</v>
      </c>
      <c r="AG27" s="115" t="n">
        <f aca="false">IF(R27&gt;0,R27/24,"no data")</f>
        <v>146.791666666667</v>
      </c>
      <c r="AH27" s="114" t="n">
        <f aca="false">IF(U27&gt;0,(U27/R27),"no data")</f>
        <v>0.841044564291797</v>
      </c>
      <c r="AI27" s="116" t="n">
        <f aca="false">(1440-((W27*X27)+(Y27*Z27)+(AA27*AB27))/(W27+Y27+AA27))/1440</f>
        <v>1</v>
      </c>
      <c r="AJ27" s="117" t="n">
        <f aca="false">IF(U27&gt;0,(1440-((X27*W27+AT27*AU27)+(Z27*Y27+AV27*AW27)+(AA27*AB27+AX27*AY27))/(W27+Y27+AA27))/1440,"no data")</f>
        <v>0.894366197183099</v>
      </c>
      <c r="AK27" s="91" t="n">
        <v>7.329</v>
      </c>
      <c r="AL27" s="96" t="n">
        <v>133.54</v>
      </c>
      <c r="AM27" s="105" t="n">
        <f aca="false">AK27*AL27</f>
        <v>978.71466</v>
      </c>
      <c r="AN27" s="91" t="n">
        <v>24.5064146</v>
      </c>
      <c r="AO27" s="166" t="n">
        <v>1001.28502681906</v>
      </c>
      <c r="AP27" s="121" t="n">
        <f aca="false">AN27*AO27</f>
        <v>24537.906</v>
      </c>
      <c r="AQ27" s="122" t="n">
        <f aca="false">IF(U27&gt;0,((((AK27*AL27)+(AN27*AO27))/(U27*1000))*1000000),"no data")</f>
        <v>8611.75182585218</v>
      </c>
      <c r="AR27" s="123" t="n">
        <f aca="false">S27/24</f>
        <v>126.125</v>
      </c>
      <c r="AS27" s="34"/>
      <c r="AT27" s="106" t="n">
        <v>0</v>
      </c>
      <c r="AU27" s="125" t="n">
        <v>0</v>
      </c>
      <c r="AV27" s="125" t="n">
        <v>0</v>
      </c>
      <c r="AW27" s="106" t="n">
        <v>0</v>
      </c>
      <c r="AX27" s="125" t="n">
        <v>15</v>
      </c>
      <c r="AY27" s="106" t="n">
        <v>1440</v>
      </c>
      <c r="AZ27" s="106" t="n">
        <v>0</v>
      </c>
      <c r="BB27" s="172" t="n">
        <v>990</v>
      </c>
      <c r="BC27" s="172" t="n">
        <v>988</v>
      </c>
      <c r="BD27" s="172" t="n">
        <v>1072</v>
      </c>
      <c r="BE27" s="172" t="n">
        <f aca="false">BC27-BB27</f>
        <v>-2</v>
      </c>
      <c r="BF27" s="172" t="n">
        <f aca="false">AQ28</f>
        <v>8768.83455534229</v>
      </c>
      <c r="BG27" s="173" t="n">
        <f aca="false">BD27/24</f>
        <v>44.6666666666667</v>
      </c>
      <c r="BH27" s="174" t="n">
        <v>0.354</v>
      </c>
      <c r="BI27" s="175" t="n">
        <v>0.202</v>
      </c>
      <c r="BJ27" s="176" t="n">
        <v>23.9</v>
      </c>
      <c r="BK27" s="176" t="n">
        <v>21.38</v>
      </c>
      <c r="BL27" s="176" t="n">
        <v>17.66</v>
      </c>
      <c r="BM27" s="177" t="n">
        <v>50.17</v>
      </c>
      <c r="BN27" s="178" t="n">
        <v>0.9375</v>
      </c>
      <c r="BO27" s="176" t="n">
        <v>87.7</v>
      </c>
      <c r="BP27" s="176" t="n">
        <v>86.89</v>
      </c>
      <c r="BQ27" s="176" t="n">
        <f aca="false">BH27+BI27</f>
        <v>0.556</v>
      </c>
      <c r="BR27" s="176" t="n">
        <v>11335</v>
      </c>
      <c r="BS27" s="176" t="n">
        <v>11626</v>
      </c>
      <c r="BT27" s="173" t="n">
        <v>4.8</v>
      </c>
    </row>
    <row r="28" customFormat="false" ht="14.3" hidden="false" customHeight="false" outlineLevel="0" collapsed="false">
      <c r="A28" s="54"/>
      <c r="B28" s="55" t="n">
        <v>43635</v>
      </c>
      <c r="C28" s="103" t="n">
        <v>90.4</v>
      </c>
      <c r="D28" s="132" t="n">
        <v>0.55</v>
      </c>
      <c r="E28" s="105" t="n">
        <v>78</v>
      </c>
      <c r="F28" s="107" t="n">
        <v>102</v>
      </c>
      <c r="G28" s="107" t="n">
        <v>78</v>
      </c>
      <c r="H28" s="107" t="n">
        <v>24</v>
      </c>
      <c r="I28" s="107" t="n">
        <v>0</v>
      </c>
      <c r="J28" s="107" t="n">
        <v>24</v>
      </c>
      <c r="K28" s="107" t="n">
        <v>0</v>
      </c>
      <c r="L28" s="151" t="n">
        <v>0</v>
      </c>
      <c r="M28" s="151" t="n">
        <v>0</v>
      </c>
      <c r="N28" s="151" t="n">
        <v>0</v>
      </c>
      <c r="O28" s="151" t="n">
        <v>0</v>
      </c>
      <c r="P28" s="151" t="n">
        <v>13</v>
      </c>
      <c r="Q28" s="151" t="n">
        <v>0</v>
      </c>
      <c r="R28" s="152" t="n">
        <v>3490</v>
      </c>
      <c r="S28" s="110" t="n">
        <v>3200</v>
      </c>
      <c r="T28" s="110" t="n">
        <v>3200</v>
      </c>
      <c r="U28" s="111" t="n">
        <v>3126</v>
      </c>
      <c r="V28" s="111" t="n">
        <v>3220</v>
      </c>
      <c r="W28" s="107" t="n">
        <v>41</v>
      </c>
      <c r="X28" s="107" t="n">
        <v>0</v>
      </c>
      <c r="Y28" s="107" t="n">
        <v>41</v>
      </c>
      <c r="Z28" s="107" t="n">
        <v>0</v>
      </c>
      <c r="AA28" s="107" t="n">
        <v>60</v>
      </c>
      <c r="AB28" s="107" t="n">
        <v>0</v>
      </c>
      <c r="AC28" s="112" t="n">
        <f aca="false">(V28-U28)+AZ28</f>
        <v>94</v>
      </c>
      <c r="AD28" s="113" t="n">
        <f aca="false">U28-T28</f>
        <v>-74</v>
      </c>
      <c r="AE28" s="107" t="n">
        <v>141</v>
      </c>
      <c r="AF28" s="114" t="n">
        <f aca="false">IF(AE28&gt;0, V28/(AE28*24),"no data")</f>
        <v>0.951536643026005</v>
      </c>
      <c r="AG28" s="115" t="n">
        <f aca="false">IF(R28&gt;0,R28/24,"no data")</f>
        <v>145.416666666667</v>
      </c>
      <c r="AH28" s="114" t="n">
        <f aca="false">IF(U28&gt;0,(U28/R28),"no data")</f>
        <v>0.895702005730659</v>
      </c>
      <c r="AI28" s="116" t="n">
        <f aca="false">(1440-((W28*X28)+(Y28*Z28)+(AA28*AB28))/(W28+Y28+AA28))/1440</f>
        <v>1</v>
      </c>
      <c r="AJ28" s="117" t="n">
        <f aca="false">IF(U28&gt;0,(1440-((X28*W28+AT28*AU28)+(Z28*Y28+AV28*AW28)+(AA28*AB28+AX28*AY28))/(W28+Y28+AA28))/1440,"no data")</f>
        <v>0.951584507042253</v>
      </c>
      <c r="AK28" s="91" t="n">
        <v>7.337</v>
      </c>
      <c r="AL28" s="96" t="n">
        <v>137.86</v>
      </c>
      <c r="AM28" s="105" t="n">
        <f aca="false">AK28*AL28</f>
        <v>1011.47882</v>
      </c>
      <c r="AN28" s="91" t="n">
        <v>26.401407</v>
      </c>
      <c r="AO28" s="166" t="n">
        <v>999.942843955248</v>
      </c>
      <c r="AP28" s="121" t="n">
        <f aca="false">AN28*AO28</f>
        <v>26399.898</v>
      </c>
      <c r="AQ28" s="122" t="n">
        <f aca="false">IF(U28&gt;0,((((AK28*AL28)+(AN28*AO28))/(U28*1000))*1000000),"no data")</f>
        <v>8768.83455534229</v>
      </c>
      <c r="AR28" s="123" t="n">
        <f aca="false">S28/24</f>
        <v>133.333333333333</v>
      </c>
      <c r="AS28" s="34"/>
      <c r="AT28" s="106" t="n">
        <v>0</v>
      </c>
      <c r="AU28" s="125" t="n">
        <v>0</v>
      </c>
      <c r="AV28" s="106" t="n">
        <v>0</v>
      </c>
      <c r="AW28" s="106" t="n">
        <v>0</v>
      </c>
      <c r="AX28" s="125" t="n">
        <v>15</v>
      </c>
      <c r="AY28" s="106" t="n">
        <v>660</v>
      </c>
      <c r="AZ28" s="106" t="n">
        <v>0</v>
      </c>
      <c r="BB28" s="126" t="n">
        <v>983</v>
      </c>
      <c r="BC28" s="126" t="n">
        <v>979</v>
      </c>
      <c r="BD28" s="126" t="n">
        <v>1258</v>
      </c>
      <c r="BE28" s="126" t="n">
        <f aca="false">BC28-BB28</f>
        <v>-4</v>
      </c>
      <c r="BF28" s="126" t="n">
        <f aca="false">AQ29</f>
        <v>8824.44685546156</v>
      </c>
      <c r="BG28" s="128" t="n">
        <f aca="false">BD28/24</f>
        <v>52.4166666666667</v>
      </c>
      <c r="BH28" s="126" t="n">
        <v>1.32</v>
      </c>
      <c r="BI28" s="126" t="n">
        <v>1.251</v>
      </c>
      <c r="BJ28" s="126" t="n">
        <v>23.8</v>
      </c>
      <c r="BK28" s="126" t="n">
        <v>20.93</v>
      </c>
      <c r="BL28" s="126" t="n">
        <v>17.93</v>
      </c>
      <c r="BM28" s="126" t="n">
        <v>50.09</v>
      </c>
      <c r="BN28" s="126" t="n">
        <v>0.936</v>
      </c>
      <c r="BO28" s="126" t="n">
        <v>87.8</v>
      </c>
      <c r="BP28" s="126" t="n">
        <v>86.98</v>
      </c>
      <c r="BQ28" s="176" t="n">
        <f aca="false">BH28+BI28</f>
        <v>2.571</v>
      </c>
      <c r="BR28" s="126" t="n">
        <v>11413</v>
      </c>
      <c r="BS28" s="126" t="n">
        <v>11574</v>
      </c>
      <c r="BT28" s="126" t="n">
        <v>0</v>
      </c>
    </row>
    <row r="29" customFormat="false" ht="14.3" hidden="false" customHeight="false" outlineLevel="0" collapsed="false">
      <c r="A29" s="54"/>
      <c r="B29" s="55" t="n">
        <v>43636</v>
      </c>
      <c r="C29" s="103" t="n">
        <v>91.4</v>
      </c>
      <c r="D29" s="132" t="n">
        <v>0.621</v>
      </c>
      <c r="E29" s="105" t="n">
        <v>81.9</v>
      </c>
      <c r="F29" s="107" t="n">
        <v>105</v>
      </c>
      <c r="G29" s="107" t="n">
        <v>73</v>
      </c>
      <c r="H29" s="107" t="n">
        <v>19</v>
      </c>
      <c r="I29" s="107" t="n">
        <v>11</v>
      </c>
      <c r="J29" s="107" t="n">
        <v>24</v>
      </c>
      <c r="K29" s="107" t="n">
        <v>0</v>
      </c>
      <c r="L29" s="151" t="n">
        <v>4</v>
      </c>
      <c r="M29" s="151" t="n">
        <v>33</v>
      </c>
      <c r="N29" s="151" t="n">
        <v>0</v>
      </c>
      <c r="O29" s="151" t="n">
        <v>0</v>
      </c>
      <c r="P29" s="151" t="n">
        <v>7</v>
      </c>
      <c r="Q29" s="151" t="n">
        <v>5</v>
      </c>
      <c r="R29" s="152" t="n">
        <v>3483</v>
      </c>
      <c r="S29" s="110" t="n">
        <v>3181</v>
      </c>
      <c r="T29" s="110" t="n">
        <v>2780</v>
      </c>
      <c r="U29" s="111" t="n">
        <v>2719</v>
      </c>
      <c r="V29" s="111" t="n">
        <v>2805</v>
      </c>
      <c r="W29" s="107" t="n">
        <v>40</v>
      </c>
      <c r="X29" s="107" t="n">
        <v>0</v>
      </c>
      <c r="Y29" s="107" t="n">
        <v>40</v>
      </c>
      <c r="Z29" s="107" t="n">
        <v>0</v>
      </c>
      <c r="AA29" s="107" t="n">
        <v>60</v>
      </c>
      <c r="AB29" s="107" t="n">
        <v>0</v>
      </c>
      <c r="AC29" s="112" t="n">
        <f aca="false">(V29-U29)+AZ29</f>
        <v>86</v>
      </c>
      <c r="AD29" s="113" t="n">
        <f aca="false">U29-T29</f>
        <v>-61</v>
      </c>
      <c r="AE29" s="107" t="n">
        <v>139</v>
      </c>
      <c r="AF29" s="114" t="n">
        <f aca="false">IF(AE29&gt;0, V29/(AE29*24),"no data")</f>
        <v>0.840827338129496</v>
      </c>
      <c r="AG29" s="115" t="n">
        <f aca="false">IF(R29&gt;0,R29/24,"no data")</f>
        <v>145.125</v>
      </c>
      <c r="AH29" s="114" t="n">
        <f aca="false">IF(U29&gt;0,(U29/R29),"no data")</f>
        <v>0.780648865920184</v>
      </c>
      <c r="AI29" s="116" t="n">
        <f aca="false">(1440-((W29*X29)+(Y29*Z29)+(AA29*AB29))/(W29+Y29+AA29))/1440</f>
        <v>1</v>
      </c>
      <c r="AJ29" s="117" t="n">
        <f aca="false">IF(U29&gt;0,(1440-((X29*W29+AT29*AU29)+(Z29*Y29+AV29*AW29)+(AA29*AB29+AX29*AY29))/(W29+Y29+AA29))/1440,"no data")</f>
        <v>0.888045634920635</v>
      </c>
      <c r="AK29" s="91" t="n">
        <v>7.315</v>
      </c>
      <c r="AL29" s="96" t="n">
        <v>136.48</v>
      </c>
      <c r="AM29" s="105" t="n">
        <f aca="false">AK29*AL29</f>
        <v>998.3512</v>
      </c>
      <c r="AN29" s="91" t="n">
        <v>22.9706355</v>
      </c>
      <c r="AO29" s="166" t="n">
        <v>1001.07460239835</v>
      </c>
      <c r="AP29" s="121" t="n">
        <f aca="false">AN29*AO29</f>
        <v>22995.3198</v>
      </c>
      <c r="AQ29" s="122" t="n">
        <f aca="false">IF(U29&gt;0,((((AK29*AL29)+(AN29*AO29))/(U29*1000))*1000000),"no data")</f>
        <v>8824.44685546156</v>
      </c>
      <c r="AR29" s="123" t="n">
        <f aca="false">S29/24</f>
        <v>132.541666666667</v>
      </c>
      <c r="AS29" s="34"/>
      <c r="AT29" s="106" t="n">
        <v>15</v>
      </c>
      <c r="AU29" s="125" t="n">
        <v>16</v>
      </c>
      <c r="AV29" s="125" t="n">
        <v>0</v>
      </c>
      <c r="AW29" s="106" t="n">
        <v>0</v>
      </c>
      <c r="AX29" s="125" t="n">
        <v>22</v>
      </c>
      <c r="AY29" s="106" t="n">
        <v>1015</v>
      </c>
      <c r="AZ29" s="106" t="n">
        <v>0</v>
      </c>
      <c r="BB29" s="181" t="n">
        <v>776</v>
      </c>
      <c r="BC29" s="181" t="n">
        <v>969</v>
      </c>
      <c r="BD29" s="181" t="n">
        <v>1060</v>
      </c>
      <c r="BE29" s="181" t="n">
        <f aca="false">BC29-BB29</f>
        <v>193</v>
      </c>
      <c r="BF29" s="181" t="n">
        <f aca="false">AQ29</f>
        <v>8824.44685546156</v>
      </c>
      <c r="BG29" s="182" t="n">
        <f aca="false">BD29/24</f>
        <v>44.1666666666667</v>
      </c>
      <c r="BH29" s="183" t="n">
        <v>0.827</v>
      </c>
      <c r="BI29" s="184" t="n">
        <v>0.844</v>
      </c>
      <c r="BJ29" s="185" t="n">
        <v>18.94</v>
      </c>
      <c r="BK29" s="185" t="n">
        <v>20.72</v>
      </c>
      <c r="BL29" s="185" t="n">
        <v>17.63</v>
      </c>
      <c r="BM29" s="186" t="n">
        <v>50.16</v>
      </c>
      <c r="BN29" s="187" t="n">
        <v>0.9364</v>
      </c>
      <c r="BO29" s="185" t="n">
        <v>87.91</v>
      </c>
      <c r="BP29" s="185" t="n">
        <v>87.1</v>
      </c>
      <c r="BQ29" s="176" t="n">
        <f aca="false">BH29+BI29</f>
        <v>1.671</v>
      </c>
      <c r="BR29" s="185" t="n">
        <v>11442</v>
      </c>
      <c r="BS29" s="185" t="n">
        <v>11574</v>
      </c>
      <c r="BT29" s="182" t="n">
        <v>0</v>
      </c>
    </row>
    <row r="30" customFormat="false" ht="14.3" hidden="false" customHeight="false" outlineLevel="0" collapsed="false">
      <c r="A30" s="54"/>
      <c r="B30" s="55" t="n">
        <v>43637</v>
      </c>
      <c r="C30" s="103" t="n">
        <v>87.6</v>
      </c>
      <c r="D30" s="132" t="n">
        <v>0.615</v>
      </c>
      <c r="E30" s="105" t="n">
        <v>78.9</v>
      </c>
      <c r="F30" s="107" t="n">
        <v>97</v>
      </c>
      <c r="G30" s="107" t="n">
        <v>77</v>
      </c>
      <c r="H30" s="107" t="n">
        <v>13</v>
      </c>
      <c r="I30" s="107" t="n">
        <v>49</v>
      </c>
      <c r="J30" s="107" t="n">
        <v>24</v>
      </c>
      <c r="K30" s="107" t="n">
        <v>0</v>
      </c>
      <c r="L30" s="151" t="n">
        <v>9</v>
      </c>
      <c r="M30" s="151" t="n">
        <v>20</v>
      </c>
      <c r="N30" s="151" t="n">
        <v>0</v>
      </c>
      <c r="O30" s="151" t="n">
        <v>0</v>
      </c>
      <c r="P30" s="151" t="n">
        <v>0</v>
      </c>
      <c r="Q30" s="151" t="n">
        <v>40</v>
      </c>
      <c r="R30" s="152" t="n">
        <v>3517</v>
      </c>
      <c r="S30" s="110" t="n">
        <v>3207</v>
      </c>
      <c r="T30" s="110" t="n">
        <v>2367</v>
      </c>
      <c r="U30" s="111" t="n">
        <v>2335</v>
      </c>
      <c r="V30" s="111" t="n">
        <v>2412</v>
      </c>
      <c r="W30" s="107" t="n">
        <v>40</v>
      </c>
      <c r="X30" s="107" t="n">
        <v>0</v>
      </c>
      <c r="Y30" s="107" t="n">
        <v>41</v>
      </c>
      <c r="Z30" s="107" t="n">
        <v>0</v>
      </c>
      <c r="AA30" s="107" t="n">
        <v>60</v>
      </c>
      <c r="AB30" s="107" t="n">
        <v>0</v>
      </c>
      <c r="AC30" s="112" t="n">
        <f aca="false">(V30-U30)+AZ30</f>
        <v>77</v>
      </c>
      <c r="AD30" s="113" t="n">
        <f aca="false">U30-T30</f>
        <v>-32</v>
      </c>
      <c r="AE30" s="107" t="n">
        <v>133</v>
      </c>
      <c r="AF30" s="114" t="n">
        <f aca="false">IF(AE30&gt;0, V30/(AE30*24),"no data")</f>
        <v>0.755639097744361</v>
      </c>
      <c r="AG30" s="115" t="n">
        <f aca="false">IF(R30&gt;0,R30/24,"no data")</f>
        <v>146.541666666667</v>
      </c>
      <c r="AH30" s="114" t="n">
        <f aca="false">IF(U30&gt;0,(U30/R30),"no data")</f>
        <v>0.663918112027296</v>
      </c>
      <c r="AI30" s="116" t="n">
        <f aca="false">(1440-((W30*X30)+(Y30*Z30)+(AA30*AB30))/(W30+Y30+AA30))/1440</f>
        <v>1</v>
      </c>
      <c r="AJ30" s="117" t="n">
        <f aca="false">IF(U30&gt;0,(1440-((X30*W30+AT30*AU30)+(Z30*Y30+AV30*AW30)+(AA30*AB30+AX30*AY30))/(W30+Y30+AA30))/1440,"no data")</f>
        <v>0.823350078802206</v>
      </c>
      <c r="AK30" s="91" t="n">
        <v>7.181</v>
      </c>
      <c r="AL30" s="96" t="n">
        <v>136.65</v>
      </c>
      <c r="AM30" s="105" t="n">
        <f aca="false">AK30*AL30</f>
        <v>981.28365</v>
      </c>
      <c r="AN30" s="91" t="n">
        <v>19.727805</v>
      </c>
      <c r="AO30" s="166" t="n">
        <v>1000.49041948661</v>
      </c>
      <c r="AP30" s="121" t="n">
        <f aca="false">AN30*AO30</f>
        <v>19737.4799</v>
      </c>
      <c r="AQ30" s="122" t="n">
        <f aca="false">IF(U30&gt;0,((((AK30*AL30)+(AN30*AO30))/(U30*1000))*1000000),"no data")</f>
        <v>8873.13214132762</v>
      </c>
      <c r="AR30" s="123" t="n">
        <f aca="false">S30/24</f>
        <v>133.625</v>
      </c>
      <c r="AS30" s="34"/>
      <c r="AT30" s="106" t="n">
        <v>17</v>
      </c>
      <c r="AU30" s="125" t="n">
        <v>51</v>
      </c>
      <c r="AV30" s="125" t="n">
        <v>0</v>
      </c>
      <c r="AW30" s="106" t="n">
        <v>0</v>
      </c>
      <c r="AX30" s="125" t="n">
        <v>25</v>
      </c>
      <c r="AY30" s="106" t="n">
        <v>1400</v>
      </c>
      <c r="AZ30" s="106" t="n">
        <v>0</v>
      </c>
      <c r="BB30" s="126" t="n">
        <v>579</v>
      </c>
      <c r="BC30" s="126" t="n">
        <v>980</v>
      </c>
      <c r="BD30" s="126" t="n">
        <v>853</v>
      </c>
      <c r="BE30" s="126" t="n">
        <f aca="false">BC30-BB30</f>
        <v>401</v>
      </c>
      <c r="BF30" s="126" t="n">
        <f aca="false">AQ30</f>
        <v>8873.13214132762</v>
      </c>
      <c r="BG30" s="128" t="n">
        <f aca="false">BD30/24</f>
        <v>35.5416666666667</v>
      </c>
      <c r="BH30" s="153" t="n">
        <v>0.288</v>
      </c>
      <c r="BI30" s="154" t="n">
        <v>0.528</v>
      </c>
      <c r="BJ30" s="156" t="n">
        <v>14.26</v>
      </c>
      <c r="BK30" s="158" t="n">
        <v>21.01</v>
      </c>
      <c r="BL30" s="156" t="n">
        <v>17.62</v>
      </c>
      <c r="BM30" s="155" t="n">
        <v>50.13</v>
      </c>
      <c r="BN30" s="157" t="n">
        <v>0.9364</v>
      </c>
      <c r="BO30" s="156" t="n">
        <v>87.95</v>
      </c>
      <c r="BP30" s="155" t="n">
        <v>87.02</v>
      </c>
      <c r="BQ30" s="176" t="n">
        <f aca="false">BH30+BI30</f>
        <v>0.816</v>
      </c>
      <c r="BR30" s="156" t="n">
        <v>11431</v>
      </c>
      <c r="BS30" s="126" t="n">
        <v>11552</v>
      </c>
      <c r="BT30" s="128" t="n">
        <v>0.75</v>
      </c>
    </row>
    <row r="31" customFormat="false" ht="14.3" hidden="false" customHeight="false" outlineLevel="0" collapsed="false">
      <c r="A31" s="54"/>
      <c r="B31" s="55" t="n">
        <v>43638</v>
      </c>
      <c r="C31" s="103" t="n">
        <v>95.4</v>
      </c>
      <c r="D31" s="132" t="n">
        <v>0.56</v>
      </c>
      <c r="E31" s="105" t="n">
        <v>82.3</v>
      </c>
      <c r="F31" s="107" t="n">
        <v>105</v>
      </c>
      <c r="G31" s="107" t="n">
        <v>87</v>
      </c>
      <c r="H31" s="107" t="n">
        <v>24</v>
      </c>
      <c r="I31" s="107" t="n">
        <v>0</v>
      </c>
      <c r="J31" s="107" t="n">
        <v>24</v>
      </c>
      <c r="K31" s="107" t="n">
        <v>0</v>
      </c>
      <c r="L31" s="151" t="n">
        <v>0</v>
      </c>
      <c r="M31" s="151" t="n">
        <v>0</v>
      </c>
      <c r="N31" s="151" t="n">
        <v>0</v>
      </c>
      <c r="O31" s="151" t="n">
        <v>0</v>
      </c>
      <c r="P31" s="151" t="n">
        <v>0</v>
      </c>
      <c r="Q31" s="151" t="n">
        <v>0</v>
      </c>
      <c r="R31" s="152" t="n">
        <v>3445</v>
      </c>
      <c r="S31" s="110" t="n">
        <v>2961</v>
      </c>
      <c r="T31" s="110" t="n">
        <v>2961</v>
      </c>
      <c r="U31" s="111" t="n">
        <v>2897</v>
      </c>
      <c r="V31" s="111" t="n">
        <v>2983</v>
      </c>
      <c r="W31" s="107" t="n">
        <v>40</v>
      </c>
      <c r="X31" s="107" t="n">
        <v>0</v>
      </c>
      <c r="Y31" s="107" t="n">
        <v>40</v>
      </c>
      <c r="Z31" s="107" t="n">
        <v>0</v>
      </c>
      <c r="AA31" s="107" t="n">
        <v>60</v>
      </c>
      <c r="AB31" s="107" t="n">
        <v>0</v>
      </c>
      <c r="AC31" s="112" t="n">
        <f aca="false">(V31-U31)+AZ31</f>
        <v>86</v>
      </c>
      <c r="AD31" s="113" t="n">
        <f aca="false">U31-T31</f>
        <v>-64</v>
      </c>
      <c r="AE31" s="107" t="n">
        <v>126</v>
      </c>
      <c r="AF31" s="114" t="n">
        <f aca="false">IF(AE31&gt;0, V31/(AE31*24),"no data")</f>
        <v>0.986441798941799</v>
      </c>
      <c r="AG31" s="115" t="n">
        <f aca="false">IF(R31&gt;0,R31/24,"no data")</f>
        <v>143.541666666667</v>
      </c>
      <c r="AH31" s="114" t="n">
        <f aca="false">IF(U31&gt;0,(U31/R31),"no data")</f>
        <v>0.840928882438316</v>
      </c>
      <c r="AI31" s="116" t="n">
        <f aca="false">(1440-((W31*X31)+(Y31*Z31)+(AA31*AB31))/(W31+Y31+AA31))/1440</f>
        <v>1</v>
      </c>
      <c r="AJ31" s="117" t="n">
        <f aca="false">IF(U31&gt;0,(1440-((X31*W31+AT31*AU31)+(Z31*Y31+AV31*AW31)+(AA31*AB31+AX31*AY31))/(W31+Y31+AA31))/1440,"no data")</f>
        <v>0.885714285714286</v>
      </c>
      <c r="AK31" s="91" t="n">
        <v>7.29</v>
      </c>
      <c r="AL31" s="96" t="n">
        <v>138.01</v>
      </c>
      <c r="AM31" s="105" t="n">
        <f aca="false">AK31*AL31</f>
        <v>1006.0929</v>
      </c>
      <c r="AN31" s="91" t="n">
        <v>24.2518891</v>
      </c>
      <c r="AO31" s="166" t="n">
        <v>999.506949749329</v>
      </c>
      <c r="AP31" s="121" t="n">
        <f aca="false">AN31*AO31</f>
        <v>24239.9317</v>
      </c>
      <c r="AQ31" s="122" t="n">
        <f aca="false">IF(U31&gt;0,((((AK31*AL31)+(AN31*AO31))/(U31*1000))*1000000),"no data")</f>
        <v>8714.54076630998</v>
      </c>
      <c r="AR31" s="123" t="n">
        <f aca="false">S31/24</f>
        <v>123.375</v>
      </c>
      <c r="AS31" s="34"/>
      <c r="AT31" s="106" t="n">
        <v>0</v>
      </c>
      <c r="AU31" s="125" t="n">
        <v>0</v>
      </c>
      <c r="AV31" s="125" t="n">
        <v>0</v>
      </c>
      <c r="AW31" s="106" t="n">
        <v>0</v>
      </c>
      <c r="AX31" s="125" t="n">
        <v>16</v>
      </c>
      <c r="AY31" s="106" t="n">
        <v>1440</v>
      </c>
      <c r="AZ31" s="106" t="n">
        <v>0</v>
      </c>
      <c r="BB31" s="126" t="n">
        <v>961</v>
      </c>
      <c r="BC31" s="126" t="n">
        <v>962</v>
      </c>
      <c r="BD31" s="126" t="n">
        <v>1060</v>
      </c>
      <c r="BE31" s="126" t="n">
        <f aca="false">BC31-BB31</f>
        <v>1</v>
      </c>
      <c r="BF31" s="126" t="n">
        <f aca="false">AQ31</f>
        <v>8714.54076630998</v>
      </c>
      <c r="BG31" s="128" t="n">
        <f aca="false">BD31/24</f>
        <v>44.1666666666667</v>
      </c>
      <c r="BH31" s="153" t="n">
        <v>0.404</v>
      </c>
      <c r="BI31" s="154" t="n">
        <v>0.253</v>
      </c>
      <c r="BJ31" s="156" t="n">
        <v>23.56</v>
      </c>
      <c r="BK31" s="158" t="n">
        <v>20.87</v>
      </c>
      <c r="BL31" s="156" t="n">
        <v>17.64</v>
      </c>
      <c r="BM31" s="155" t="n">
        <v>50.11</v>
      </c>
      <c r="BN31" s="157" t="n">
        <v>0.9364</v>
      </c>
      <c r="BO31" s="156" t="n">
        <v>88.05</v>
      </c>
      <c r="BP31" s="155" t="n">
        <v>87.29</v>
      </c>
      <c r="BQ31" s="176" t="n">
        <f aca="false">BH31+BI31</f>
        <v>0.657</v>
      </c>
      <c r="BR31" s="156" t="n">
        <v>11519</v>
      </c>
      <c r="BS31" s="126" t="n">
        <v>11722</v>
      </c>
      <c r="BT31" s="128" t="n">
        <v>5.38</v>
      </c>
    </row>
    <row r="32" customFormat="false" ht="14.3" hidden="false" customHeight="false" outlineLevel="0" collapsed="false">
      <c r="A32" s="54"/>
      <c r="B32" s="55" t="n">
        <v>43639</v>
      </c>
      <c r="C32" s="103" t="n">
        <v>93.2</v>
      </c>
      <c r="D32" s="132" t="n">
        <v>0.572</v>
      </c>
      <c r="E32" s="105" t="n">
        <v>81</v>
      </c>
      <c r="F32" s="107" t="n">
        <v>106</v>
      </c>
      <c r="G32" s="107" t="n">
        <v>82</v>
      </c>
      <c r="H32" s="107" t="n">
        <v>21</v>
      </c>
      <c r="I32" s="107" t="n">
        <v>51</v>
      </c>
      <c r="J32" s="107" t="n">
        <v>24</v>
      </c>
      <c r="K32" s="107" t="n">
        <v>0</v>
      </c>
      <c r="L32" s="151" t="n">
        <v>1</v>
      </c>
      <c r="M32" s="151" t="n">
        <v>54</v>
      </c>
      <c r="N32" s="151" t="n">
        <v>0</v>
      </c>
      <c r="O32" s="151" t="n">
        <v>0</v>
      </c>
      <c r="P32" s="151" t="n">
        <v>0</v>
      </c>
      <c r="Q32" s="151" t="n">
        <v>0</v>
      </c>
      <c r="R32" s="152" t="n">
        <v>3467</v>
      </c>
      <c r="S32" s="110" t="n">
        <v>3012</v>
      </c>
      <c r="T32" s="110" t="n">
        <v>2845</v>
      </c>
      <c r="U32" s="111" t="n">
        <v>2780</v>
      </c>
      <c r="V32" s="111" t="n">
        <v>2864</v>
      </c>
      <c r="W32" s="107" t="n">
        <v>40</v>
      </c>
      <c r="X32" s="107" t="n">
        <v>0</v>
      </c>
      <c r="Y32" s="107" t="n">
        <v>40</v>
      </c>
      <c r="Z32" s="107" t="n">
        <v>0</v>
      </c>
      <c r="AA32" s="107" t="n">
        <v>60</v>
      </c>
      <c r="AB32" s="107" t="n">
        <v>0</v>
      </c>
      <c r="AC32" s="112" t="n">
        <f aca="false">(V32-U32)+AZ32</f>
        <v>84</v>
      </c>
      <c r="AD32" s="113" t="n">
        <f aca="false">U32-T32</f>
        <v>-65</v>
      </c>
      <c r="AE32" s="107" t="n">
        <v>127</v>
      </c>
      <c r="AF32" s="114" t="n">
        <f aca="false">IF(AE32&gt;0, V32/(AE32*24),"no data")</f>
        <v>0.939632545931758</v>
      </c>
      <c r="AG32" s="115" t="n">
        <f aca="false">IF(R32&gt;0,R32/24,"no data")</f>
        <v>144.458333333333</v>
      </c>
      <c r="AH32" s="114" t="n">
        <f aca="false">IF(U32&gt;0,(U32/R32),"no data")</f>
        <v>0.801845976348428</v>
      </c>
      <c r="AI32" s="116" t="n">
        <f aca="false">(1440-((W32*X32)+(Y32*Z32)+(AA32*AB32))/(W32+Y32+AA32))/1440</f>
        <v>1</v>
      </c>
      <c r="AJ32" s="117" t="n">
        <f aca="false">IF(U32&gt;0,(1440-((X32*W32+AT32*AU32)+(Z32*Y32+AV32*AW32)+(AA32*AB32+AX32*AY32))/(W32+Y32+AA32))/1440,"no data")</f>
        <v>0.8703125</v>
      </c>
      <c r="AK32" s="91" t="n">
        <v>7.177</v>
      </c>
      <c r="AL32" s="96" t="n">
        <v>139</v>
      </c>
      <c r="AM32" s="105" t="n">
        <f aca="false">AK32*AL32</f>
        <v>997.603</v>
      </c>
      <c r="AN32" s="91" t="n">
        <v>23.3790133</v>
      </c>
      <c r="AO32" s="166" t="n">
        <v>994.014490765528</v>
      </c>
      <c r="AP32" s="121" t="n">
        <f aca="false">AN32*AO32</f>
        <v>23239.078</v>
      </c>
      <c r="AQ32" s="122" t="n">
        <f aca="false">IF(U32&gt;0,((((AK32*AL32)+(AN32*AO32))/(U32*1000))*1000000),"no data")</f>
        <v>8718.23057553957</v>
      </c>
      <c r="AR32" s="123" t="n">
        <f aca="false">S32/24</f>
        <v>125.5</v>
      </c>
      <c r="AS32" s="34"/>
      <c r="AT32" s="106" t="n">
        <v>15</v>
      </c>
      <c r="AU32" s="125" t="n">
        <v>15</v>
      </c>
      <c r="AV32" s="125" t="n">
        <v>0</v>
      </c>
      <c r="AW32" s="106" t="n">
        <v>0</v>
      </c>
      <c r="AX32" s="125" t="n">
        <v>18</v>
      </c>
      <c r="AY32" s="106" t="n">
        <v>1440</v>
      </c>
      <c r="AZ32" s="106" t="n">
        <v>0</v>
      </c>
      <c r="BB32" s="126" t="n">
        <v>883</v>
      </c>
      <c r="BC32" s="126" t="n">
        <v>967</v>
      </c>
      <c r="BD32" s="126" t="n">
        <v>1014</v>
      </c>
      <c r="BE32" s="126" t="n">
        <f aca="false">BC32-BB32</f>
        <v>84</v>
      </c>
      <c r="BF32" s="126" t="n">
        <f aca="false">AQ32</f>
        <v>8718.23057553957</v>
      </c>
      <c r="BG32" s="128" t="n">
        <f aca="false">BD32/24</f>
        <v>42.25</v>
      </c>
      <c r="BH32" s="153" t="n">
        <v>0.354</v>
      </c>
      <c r="BI32" s="154" t="n">
        <v>0.253</v>
      </c>
      <c r="BJ32" s="156" t="n">
        <v>21.68</v>
      </c>
      <c r="BK32" s="158" t="n">
        <v>20.97</v>
      </c>
      <c r="BL32" s="156" t="n">
        <v>17.59</v>
      </c>
      <c r="BM32" s="155" t="n">
        <v>50.12</v>
      </c>
      <c r="BN32" s="157" t="n">
        <v>0.9356</v>
      </c>
      <c r="BO32" s="156" t="n">
        <v>87.97</v>
      </c>
      <c r="BP32" s="155" t="n">
        <v>87.3</v>
      </c>
      <c r="BQ32" s="176" t="n">
        <f aca="false">BH32+BI32</f>
        <v>0.607</v>
      </c>
      <c r="BR32" s="156" t="n">
        <v>11529</v>
      </c>
      <c r="BS32" s="126" t="n">
        <v>11706</v>
      </c>
      <c r="BT32" s="128" t="n">
        <v>0.75</v>
      </c>
    </row>
    <row r="33" customFormat="false" ht="14.3" hidden="false" customHeight="false" outlineLevel="0" collapsed="false">
      <c r="A33" s="54"/>
      <c r="B33" s="55" t="n">
        <v>43640</v>
      </c>
      <c r="C33" s="103" t="n">
        <v>86.5</v>
      </c>
      <c r="D33" s="132" t="n">
        <v>0.656</v>
      </c>
      <c r="E33" s="105" t="n">
        <v>80.4</v>
      </c>
      <c r="F33" s="106" t="n">
        <v>96.48</v>
      </c>
      <c r="G33" s="106" t="n">
        <v>79</v>
      </c>
      <c r="H33" s="107" t="n">
        <v>11</v>
      </c>
      <c r="I33" s="107" t="n">
        <v>16</v>
      </c>
      <c r="J33" s="107" t="n">
        <v>24</v>
      </c>
      <c r="K33" s="107" t="n">
        <v>0</v>
      </c>
      <c r="L33" s="136" t="n">
        <v>12</v>
      </c>
      <c r="M33" s="136" t="n">
        <v>6</v>
      </c>
      <c r="N33" s="136" t="n">
        <v>0</v>
      </c>
      <c r="O33" s="136" t="n">
        <v>0</v>
      </c>
      <c r="P33" s="136" t="n">
        <v>1</v>
      </c>
      <c r="Q33" s="136" t="n">
        <v>3</v>
      </c>
      <c r="R33" s="136" t="n">
        <v>3535</v>
      </c>
      <c r="S33" s="110" t="n">
        <v>3271</v>
      </c>
      <c r="T33" s="110" t="n">
        <v>2193</v>
      </c>
      <c r="U33" s="111" t="n">
        <v>2149</v>
      </c>
      <c r="V33" s="111" t="n">
        <v>2232</v>
      </c>
      <c r="W33" s="107" t="n">
        <v>40</v>
      </c>
      <c r="X33" s="107" t="n">
        <v>0</v>
      </c>
      <c r="Y33" s="107" t="n">
        <v>41</v>
      </c>
      <c r="Z33" s="106" t="n">
        <v>0</v>
      </c>
      <c r="AA33" s="107" t="n">
        <v>60</v>
      </c>
      <c r="AB33" s="106" t="n">
        <v>0</v>
      </c>
      <c r="AC33" s="112" t="n">
        <f aca="false">(V33-U33)+AZ33</f>
        <v>83</v>
      </c>
      <c r="AD33" s="113" t="n">
        <f aca="false">U33-T33</f>
        <v>-44</v>
      </c>
      <c r="AE33" s="106" t="n">
        <v>140</v>
      </c>
      <c r="AF33" s="114" t="n">
        <f aca="false">IF(AE33&gt;0, V33/(AE33*24),"no data")</f>
        <v>0.664285714285714</v>
      </c>
      <c r="AG33" s="115" t="n">
        <f aca="false">IF(R33&gt;0,R33/24,"no data")</f>
        <v>147.291666666667</v>
      </c>
      <c r="AH33" s="114" t="n">
        <f aca="false">IF(U33&gt;0,(U33/R33),"no data")</f>
        <v>0.607920792079208</v>
      </c>
      <c r="AI33" s="116" t="n">
        <f aca="false">(1440-((W33*X33)+(Y33*Z33)+(AA33*AB33))/(W33+Y33+AA33))/1440</f>
        <v>1</v>
      </c>
      <c r="AJ33" s="117" t="n">
        <f aca="false">IF(U33&gt;0,(1440-((X33*W33+AT33*AU33)+(Z33*Y33+AV33*AW33)+(AA33*AB33+AX33*AY33))/(W33+Y33+AA33))/1440,"no data")</f>
        <v>0.799768518518519</v>
      </c>
      <c r="AK33" s="91" t="n">
        <v>7.092</v>
      </c>
      <c r="AL33" s="96" t="n">
        <v>136.42</v>
      </c>
      <c r="AM33" s="105" t="n">
        <f aca="false">AK33*AL33</f>
        <v>967.49064</v>
      </c>
      <c r="AN33" s="91" t="n">
        <v>18.305999</v>
      </c>
      <c r="AO33" s="166" t="n">
        <v>996.280618173311</v>
      </c>
      <c r="AP33" s="121" t="n">
        <f aca="false">AN33*AO33</f>
        <v>18237.912</v>
      </c>
      <c r="AQ33" s="122" t="n">
        <f aca="false">IF(U33&gt;0,((((AK33*AL33)+(AN33*AO33))/(U33*1000))*1000000),"no data")</f>
        <v>8936.90211261052</v>
      </c>
      <c r="AR33" s="123" t="n">
        <f aca="false">S33/24</f>
        <v>136.291666666667</v>
      </c>
      <c r="AS33" s="34"/>
      <c r="AT33" s="106" t="n">
        <v>19</v>
      </c>
      <c r="AU33" s="125" t="n">
        <v>38</v>
      </c>
      <c r="AV33" s="125" t="n">
        <v>0</v>
      </c>
      <c r="AW33" s="106" t="n">
        <v>0</v>
      </c>
      <c r="AX33" s="125" t="n">
        <v>29</v>
      </c>
      <c r="AY33" s="106" t="n">
        <v>1377</v>
      </c>
      <c r="AZ33" s="106" t="n">
        <v>0</v>
      </c>
      <c r="BB33" s="126" t="n">
        <v>471</v>
      </c>
      <c r="BC33" s="126" t="n">
        <v>982</v>
      </c>
      <c r="BD33" s="126" t="n">
        <v>779</v>
      </c>
      <c r="BE33" s="126" t="n">
        <f aca="false">BC33-BB33</f>
        <v>511</v>
      </c>
      <c r="BF33" s="126" t="n">
        <f aca="false">AQ33</f>
        <v>8936.90211261052</v>
      </c>
      <c r="BG33" s="128" t="n">
        <f aca="false">BD33/24</f>
        <v>32.4583333333333</v>
      </c>
      <c r="BH33" s="153" t="n">
        <v>0.333</v>
      </c>
      <c r="BI33" s="154" t="n">
        <v>0.417</v>
      </c>
      <c r="BJ33" s="156" t="n">
        <v>11.63</v>
      </c>
      <c r="BK33" s="156" t="n">
        <v>21.08</v>
      </c>
      <c r="BL33" s="156" t="n">
        <v>17.84</v>
      </c>
      <c r="BM33" s="156" t="n">
        <v>50.15</v>
      </c>
      <c r="BN33" s="157" t="n">
        <v>0.9366</v>
      </c>
      <c r="BO33" s="156" t="n">
        <v>88.17</v>
      </c>
      <c r="BP33" s="155" t="n">
        <v>87.17</v>
      </c>
      <c r="BQ33" s="176" t="n">
        <f aca="false">BH33+BI33</f>
        <v>0.75</v>
      </c>
      <c r="BR33" s="126" t="n">
        <v>11461</v>
      </c>
      <c r="BS33" s="126" t="n">
        <v>11601</v>
      </c>
      <c r="BT33" s="128" t="n">
        <v>4.8</v>
      </c>
    </row>
    <row r="34" customFormat="false" ht="14.95" hidden="false" customHeight="true" outlineLevel="0" collapsed="false">
      <c r="A34" s="54" t="s">
        <v>110</v>
      </c>
      <c r="B34" s="55" t="n">
        <v>43641</v>
      </c>
      <c r="C34" s="56" t="n">
        <v>92.2</v>
      </c>
      <c r="D34" s="57" t="n">
        <v>0.618</v>
      </c>
      <c r="E34" s="58" t="n">
        <v>82.6</v>
      </c>
      <c r="F34" s="59" t="n">
        <v>102</v>
      </c>
      <c r="G34" s="59" t="n">
        <v>83</v>
      </c>
      <c r="H34" s="60" t="n">
        <v>24</v>
      </c>
      <c r="I34" s="60" t="n">
        <v>0</v>
      </c>
      <c r="J34" s="60" t="n">
        <v>24</v>
      </c>
      <c r="K34" s="60" t="n">
        <v>0</v>
      </c>
      <c r="L34" s="61" t="n">
        <v>0</v>
      </c>
      <c r="M34" s="61" t="n">
        <v>0</v>
      </c>
      <c r="N34" s="61" t="n">
        <v>0</v>
      </c>
      <c r="O34" s="61" t="n">
        <v>0</v>
      </c>
      <c r="P34" s="61" t="n">
        <v>0</v>
      </c>
      <c r="Q34" s="61" t="n">
        <v>0</v>
      </c>
      <c r="R34" s="61" t="n">
        <v>3474</v>
      </c>
      <c r="S34" s="62" t="n">
        <v>2916</v>
      </c>
      <c r="T34" s="62" t="n">
        <v>2916</v>
      </c>
      <c r="U34" s="63" t="n">
        <v>2855</v>
      </c>
      <c r="V34" s="63" t="n">
        <v>2939</v>
      </c>
      <c r="W34" s="60" t="n">
        <v>40</v>
      </c>
      <c r="X34" s="60" t="n">
        <v>0</v>
      </c>
      <c r="Y34" s="60" t="n">
        <v>41</v>
      </c>
      <c r="Z34" s="60" t="n">
        <v>0</v>
      </c>
      <c r="AA34" s="60" t="n">
        <v>60</v>
      </c>
      <c r="AB34" s="59" t="n">
        <v>0</v>
      </c>
      <c r="AC34" s="59" t="n">
        <f aca="false">(V34-U34)+AZ34</f>
        <v>84</v>
      </c>
      <c r="AD34" s="65" t="n">
        <f aca="false">U34-T34</f>
        <v>-61</v>
      </c>
      <c r="AE34" s="59" t="n">
        <v>126</v>
      </c>
      <c r="AF34" s="66" t="n">
        <f aca="false">IF(AE34&gt;0, V34/(AE34*24),"no data")</f>
        <v>0.971891534391534</v>
      </c>
      <c r="AG34" s="67" t="n">
        <f aca="false">IF(R34&gt;0,R34/24,"no data")</f>
        <v>144.75</v>
      </c>
      <c r="AH34" s="66" t="n">
        <f aca="false">IF(U34&gt;0,(U34/R34),"no data")</f>
        <v>0.82181922855498</v>
      </c>
      <c r="AI34" s="68" t="n">
        <f aca="false">(1440-((W34*X34)+(Y34*Z34)+(AA34*AB34))/(W34+Y34+AA34))/1440</f>
        <v>1</v>
      </c>
      <c r="AJ34" s="69" t="n">
        <f aca="false">IF(U34&gt;0,(1440-((X34*W34+AT34*AU34)+(Z34*Y34+AV34*AW34)+(AA34*AB34+AX34*AY34))/(W34+Y34+AA34))/1440,"no data")</f>
        <v>0.872340425531915</v>
      </c>
      <c r="AK34" s="91" t="n">
        <v>7.255</v>
      </c>
      <c r="AL34" s="96" t="n">
        <v>136.42</v>
      </c>
      <c r="AM34" s="81" t="n">
        <f aca="false">AK34*AL34</f>
        <v>989.7271</v>
      </c>
      <c r="AN34" s="91" t="n">
        <v>23.9047188</v>
      </c>
      <c r="AO34" s="166" t="n">
        <v>994.71792991767</v>
      </c>
      <c r="AP34" s="58" t="n">
        <f aca="false">AN34*AO34</f>
        <v>23778.4524</v>
      </c>
      <c r="AQ34" s="166" t="n">
        <f aca="false">IF(U34&gt;0,((((AK34*AL34)+(AN34*AO34))/(U34*1000))*1000000),"no data")</f>
        <v>8675.36935201401</v>
      </c>
      <c r="AR34" s="168" t="n">
        <f aca="false">S34/24</f>
        <v>121.5</v>
      </c>
      <c r="AS34" s="34"/>
      <c r="AT34" s="59" t="n">
        <v>0</v>
      </c>
      <c r="AU34" s="76" t="n">
        <v>0</v>
      </c>
      <c r="AV34" s="76" t="n">
        <v>0</v>
      </c>
      <c r="AW34" s="59" t="n">
        <v>0</v>
      </c>
      <c r="AX34" s="76" t="n">
        <v>18</v>
      </c>
      <c r="AY34" s="59" t="n">
        <v>1440</v>
      </c>
      <c r="AZ34" s="59" t="n">
        <v>0</v>
      </c>
      <c r="BB34" s="77" t="n">
        <v>965</v>
      </c>
      <c r="BC34" s="77" t="n">
        <v>964</v>
      </c>
      <c r="BD34" s="77" t="n">
        <v>1010</v>
      </c>
      <c r="BE34" s="77" t="n">
        <f aca="false">BC34-BB34</f>
        <v>-1</v>
      </c>
      <c r="BF34" s="77" t="n">
        <f aca="false">AQ34</f>
        <v>8675.36935201401</v>
      </c>
      <c r="BG34" s="139" t="n">
        <f aca="false">BD34/24</f>
        <v>42.0833333333333</v>
      </c>
      <c r="BH34" s="79" t="n">
        <v>0.131</v>
      </c>
      <c r="BI34" s="80" t="n">
        <v>0.099</v>
      </c>
      <c r="BJ34" s="82" t="n">
        <v>23.61</v>
      </c>
      <c r="BK34" s="82" t="n">
        <v>20.89</v>
      </c>
      <c r="BL34" s="82" t="n">
        <v>17.6</v>
      </c>
      <c r="BM34" s="82" t="n">
        <v>50.15</v>
      </c>
      <c r="BN34" s="157" t="n">
        <v>0.9366</v>
      </c>
      <c r="BO34" s="82" t="n">
        <v>88.14</v>
      </c>
      <c r="BP34" s="81" t="n">
        <v>87.32</v>
      </c>
      <c r="BQ34" s="78" t="n">
        <f aca="false">BH34+BI34</f>
        <v>0.23</v>
      </c>
      <c r="BR34" s="77" t="n">
        <v>11495</v>
      </c>
      <c r="BS34" s="77" t="n">
        <v>11708</v>
      </c>
      <c r="BT34" s="78" t="n">
        <v>5.35</v>
      </c>
    </row>
    <row r="35" customFormat="false" ht="14.3" hidden="false" customHeight="false" outlineLevel="0" collapsed="false">
      <c r="A35" s="54"/>
      <c r="B35" s="55" t="n">
        <v>43642</v>
      </c>
      <c r="C35" s="56" t="n">
        <v>93.7</v>
      </c>
      <c r="D35" s="57" t="n">
        <v>0.575</v>
      </c>
      <c r="E35" s="58" t="n">
        <v>81</v>
      </c>
      <c r="F35" s="59" t="n">
        <v>106</v>
      </c>
      <c r="G35" s="59" t="n">
        <v>82</v>
      </c>
      <c r="H35" s="60" t="n">
        <v>14</v>
      </c>
      <c r="I35" s="60" t="n">
        <v>2</v>
      </c>
      <c r="J35" s="60" t="n">
        <v>24</v>
      </c>
      <c r="K35" s="60" t="n">
        <v>0</v>
      </c>
      <c r="L35" s="61" t="n">
        <v>9</v>
      </c>
      <c r="M35" s="61" t="n">
        <v>8</v>
      </c>
      <c r="N35" s="61" t="n">
        <v>0</v>
      </c>
      <c r="O35" s="61" t="n">
        <v>0</v>
      </c>
      <c r="P35" s="61" t="n">
        <v>0</v>
      </c>
      <c r="Q35" s="61" t="n">
        <v>0</v>
      </c>
      <c r="R35" s="61" t="n">
        <v>3358</v>
      </c>
      <c r="S35" s="62" t="n">
        <v>3106</v>
      </c>
      <c r="T35" s="62" t="n">
        <v>2277</v>
      </c>
      <c r="U35" s="63" t="n">
        <v>2231</v>
      </c>
      <c r="V35" s="63" t="n">
        <v>2308</v>
      </c>
      <c r="W35" s="60" t="n">
        <v>40</v>
      </c>
      <c r="X35" s="60" t="n">
        <v>0</v>
      </c>
      <c r="Y35" s="60" t="n">
        <v>41</v>
      </c>
      <c r="Z35" s="60" t="n">
        <v>0</v>
      </c>
      <c r="AA35" s="60" t="n">
        <v>60</v>
      </c>
      <c r="AB35" s="59" t="n">
        <v>0</v>
      </c>
      <c r="AC35" s="59" t="n">
        <f aca="false">(V35-U35)+AZ35</f>
        <v>77</v>
      </c>
      <c r="AD35" s="65" t="n">
        <f aca="false">U35-T35</f>
        <v>-46</v>
      </c>
      <c r="AE35" s="59" t="n">
        <v>123</v>
      </c>
      <c r="AF35" s="66" t="n">
        <f aca="false">IF(AE35&gt;0, V35/(AE35*24),"no data")</f>
        <v>0.781842818428184</v>
      </c>
      <c r="AG35" s="67" t="n">
        <f aca="false">IF(R35&gt;0,R35/24,"no data")</f>
        <v>139.916666666667</v>
      </c>
      <c r="AH35" s="66" t="n">
        <f aca="false">IF(U35&gt;0,(U35/R35),"no data")</f>
        <v>0.664383561643836</v>
      </c>
      <c r="AI35" s="68" t="n">
        <f aca="false">(1440-((W35*X35)+(Y35*Z35)+(AA35*AB35))/(W35+Y35+AA35))/1440</f>
        <v>1</v>
      </c>
      <c r="AJ35" s="69" t="n">
        <f aca="false">IF(U35&gt;0,(1440-((X35*W35+AT35*AU35)+(Z35*Y35+AV35*AW35)+(AA35*AB35+AX35*AY35))/(W35+Y35+AA35))/1440,"no data")</f>
        <v>0.796985815602837</v>
      </c>
      <c r="AK35" s="91" t="n">
        <v>7.071</v>
      </c>
      <c r="AL35" s="96" t="n">
        <v>135.4</v>
      </c>
      <c r="AM35" s="81" t="n">
        <f aca="false">AK35*AL35</f>
        <v>957.4134</v>
      </c>
      <c r="AN35" s="91" t="n">
        <v>18.8638982</v>
      </c>
      <c r="AO35" s="166" t="n">
        <v>1000.96947088063</v>
      </c>
      <c r="AP35" s="58" t="n">
        <f aca="false">AN35*AO35</f>
        <v>18882.1862000001</v>
      </c>
      <c r="AQ35" s="166" t="n">
        <f aca="false">IF(U35&gt;0,((((AK35*AL35)+(AN35*AO35))/(U35*1000))*1000000),"no data")</f>
        <v>8892.69367996417</v>
      </c>
      <c r="AR35" s="168" t="n">
        <f aca="false">S35/24</f>
        <v>129.416666666667</v>
      </c>
      <c r="AS35" s="34"/>
      <c r="AT35" s="59" t="n">
        <v>18</v>
      </c>
      <c r="AU35" s="76" t="n">
        <v>50</v>
      </c>
      <c r="AV35" s="76" t="n">
        <v>0</v>
      </c>
      <c r="AW35" s="59" t="n">
        <v>0</v>
      </c>
      <c r="AX35" s="76" t="n">
        <v>28</v>
      </c>
      <c r="AY35" s="59" t="n">
        <v>1440</v>
      </c>
      <c r="AZ35" s="59" t="n">
        <v>0</v>
      </c>
      <c r="BB35" s="77" t="n">
        <v>576</v>
      </c>
      <c r="BC35" s="77" t="n">
        <v>963</v>
      </c>
      <c r="BD35" s="77" t="n">
        <v>769</v>
      </c>
      <c r="BE35" s="77" t="n">
        <f aca="false">BC35-BB35</f>
        <v>387</v>
      </c>
      <c r="BF35" s="77" t="n">
        <f aca="false">AQ35</f>
        <v>8892.69367996417</v>
      </c>
      <c r="BG35" s="139" t="n">
        <f aca="false">BD35/24</f>
        <v>32.0416666666667</v>
      </c>
      <c r="BH35" s="79" t="n">
        <v>0</v>
      </c>
      <c r="BI35" s="80" t="n">
        <v>0</v>
      </c>
      <c r="BJ35" s="82" t="n">
        <v>14.23</v>
      </c>
      <c r="BK35" s="82" t="n">
        <v>20.76</v>
      </c>
      <c r="BL35" s="82" t="n">
        <v>17.38</v>
      </c>
      <c r="BM35" s="82" t="n">
        <v>50.14</v>
      </c>
      <c r="BN35" s="83" t="n">
        <v>0.9366</v>
      </c>
      <c r="BO35" s="82" t="n">
        <v>87.99</v>
      </c>
      <c r="BP35" s="81" t="n">
        <v>87.25</v>
      </c>
      <c r="BQ35" s="78" t="n">
        <f aca="false">BH35+BI35</f>
        <v>0</v>
      </c>
      <c r="BR35" s="77" t="n">
        <v>11455</v>
      </c>
      <c r="BS35" s="77" t="n">
        <v>11617</v>
      </c>
      <c r="BT35" s="78" t="n">
        <v>0</v>
      </c>
    </row>
    <row r="36" customFormat="false" ht="14.3" hidden="false" customHeight="false" outlineLevel="0" collapsed="false">
      <c r="A36" s="54"/>
      <c r="B36" s="55" t="n">
        <v>43643</v>
      </c>
      <c r="C36" s="56" t="n">
        <v>91</v>
      </c>
      <c r="D36" s="57" t="n">
        <v>0.601</v>
      </c>
      <c r="E36" s="58" t="n">
        <v>80</v>
      </c>
      <c r="F36" s="59" t="n">
        <v>100</v>
      </c>
      <c r="G36" s="59" t="n">
        <v>80</v>
      </c>
      <c r="H36" s="60" t="n">
        <v>15</v>
      </c>
      <c r="I36" s="60" t="n">
        <v>0</v>
      </c>
      <c r="J36" s="60" t="n">
        <v>24</v>
      </c>
      <c r="K36" s="60" t="n">
        <v>0</v>
      </c>
      <c r="L36" s="61" t="n">
        <v>8</v>
      </c>
      <c r="M36" s="61" t="n">
        <v>23</v>
      </c>
      <c r="N36" s="61" t="n">
        <v>0</v>
      </c>
      <c r="O36" s="61" t="n">
        <v>0</v>
      </c>
      <c r="P36" s="61" t="n">
        <v>0</v>
      </c>
      <c r="Q36" s="61" t="n">
        <v>0</v>
      </c>
      <c r="R36" s="61" t="n">
        <v>3485</v>
      </c>
      <c r="S36" s="62" t="n">
        <v>3182</v>
      </c>
      <c r="T36" s="62" t="n">
        <v>2313</v>
      </c>
      <c r="U36" s="63" t="n">
        <v>2281</v>
      </c>
      <c r="V36" s="63" t="n">
        <v>2360</v>
      </c>
      <c r="W36" s="60" t="n">
        <v>40</v>
      </c>
      <c r="X36" s="60" t="n">
        <v>0</v>
      </c>
      <c r="Y36" s="60" t="n">
        <v>40</v>
      </c>
      <c r="Z36" s="60" t="n">
        <v>0</v>
      </c>
      <c r="AA36" s="60" t="n">
        <v>60</v>
      </c>
      <c r="AB36" s="59" t="n">
        <v>0</v>
      </c>
      <c r="AC36" s="59" t="n">
        <f aca="false">(V36-U36)+AZ36</f>
        <v>79</v>
      </c>
      <c r="AD36" s="65" t="n">
        <f aca="false">U36-T36</f>
        <v>-32</v>
      </c>
      <c r="AE36" s="59" t="n">
        <v>122</v>
      </c>
      <c r="AF36" s="66" t="n">
        <f aca="false">IF(AE36&gt;0, V36/(AE36*24),"no data")</f>
        <v>0.806010928961749</v>
      </c>
      <c r="AG36" s="67" t="n">
        <f aca="false">IF(R36&gt;0,R36/24,"no data")</f>
        <v>145.208333333333</v>
      </c>
      <c r="AH36" s="66" t="n">
        <f aca="false">IF(U36&gt;0,(U36/R36),"no data")</f>
        <v>0.654519368723099</v>
      </c>
      <c r="AI36" s="68" t="n">
        <f aca="false">(1440-((W36*X36)+(Y36*Z36)+(AA36*AB36))/(W36+Y36+AA36))/1440</f>
        <v>1</v>
      </c>
      <c r="AJ36" s="69" t="n">
        <f aca="false">IF(U36&gt;0,(1440-((X36*W36+AT36*AU36)+(Z36*Y36+AV36*AW36)+(AA36*AB36+AX36*AY36))/(W36+Y36+AA36))/1440,"no data")</f>
        <v>0.802921626984127</v>
      </c>
      <c r="AK36" s="91" t="n">
        <v>7.34</v>
      </c>
      <c r="AL36" s="96" t="n">
        <v>139.55</v>
      </c>
      <c r="AM36" s="81" t="n">
        <f aca="false">AK36*AL36</f>
        <v>1024.297</v>
      </c>
      <c r="AN36" s="91" t="n">
        <v>19.3059014</v>
      </c>
      <c r="AO36" s="166" t="n">
        <v>999.245396539734</v>
      </c>
      <c r="AP36" s="58" t="n">
        <f aca="false">AN36*AO36</f>
        <v>19291.3331</v>
      </c>
      <c r="AQ36" s="166" t="n">
        <f aca="false">IF(U36&gt;0,((((AK36*AL36)+(AN36*AO36))/(U36*1000))*1000000),"no data")</f>
        <v>8906.45773783428</v>
      </c>
      <c r="AR36" s="168" t="n">
        <f aca="false">S36/24</f>
        <v>132.583333333333</v>
      </c>
      <c r="AS36" s="34"/>
      <c r="AT36" s="59" t="n">
        <v>23</v>
      </c>
      <c r="AU36" s="76" t="n">
        <v>37</v>
      </c>
      <c r="AV36" s="76" t="n">
        <v>0</v>
      </c>
      <c r="AW36" s="59" t="n">
        <v>0</v>
      </c>
      <c r="AX36" s="76" t="n">
        <v>27</v>
      </c>
      <c r="AY36" s="59" t="n">
        <v>1440</v>
      </c>
      <c r="AZ36" s="59" t="n">
        <v>0</v>
      </c>
      <c r="BB36" s="77" t="n">
        <v>609</v>
      </c>
      <c r="BC36" s="77" t="n">
        <v>961</v>
      </c>
      <c r="BD36" s="77" t="n">
        <v>790</v>
      </c>
      <c r="BE36" s="77" t="n">
        <f aca="false">BC36-BB36</f>
        <v>352</v>
      </c>
      <c r="BF36" s="77" t="n">
        <f aca="false">AQ36</f>
        <v>8906.45773783428</v>
      </c>
      <c r="BG36" s="139" t="n">
        <f aca="false">BD36/24</f>
        <v>32.9166666666667</v>
      </c>
      <c r="BH36" s="79" t="n">
        <v>0</v>
      </c>
      <c r="BI36" s="80" t="n">
        <v>0</v>
      </c>
      <c r="BJ36" s="82" t="n">
        <v>15.08</v>
      </c>
      <c r="BK36" s="82" t="n">
        <v>20.8</v>
      </c>
      <c r="BL36" s="82" t="n">
        <v>17.51</v>
      </c>
      <c r="BM36" s="82" t="n">
        <v>50.09</v>
      </c>
      <c r="BN36" s="83" t="n">
        <v>0.9346</v>
      </c>
      <c r="BO36" s="82" t="n">
        <v>88.27</v>
      </c>
      <c r="BP36" s="81" t="n">
        <v>87.12</v>
      </c>
      <c r="BQ36" s="78" t="n">
        <f aca="false">BH36+BI36</f>
        <v>0</v>
      </c>
      <c r="BR36" s="77" t="n">
        <v>11513</v>
      </c>
      <c r="BS36" s="77" t="n">
        <v>11674</v>
      </c>
      <c r="BT36" s="78" t="n">
        <v>6.57</v>
      </c>
    </row>
    <row r="37" customFormat="false" ht="14.3" hidden="false" customHeight="false" outlineLevel="0" collapsed="false">
      <c r="A37" s="54"/>
      <c r="B37" s="55" t="n">
        <v>43644</v>
      </c>
      <c r="C37" s="56" t="n">
        <v>96.47</v>
      </c>
      <c r="D37" s="57" t="n">
        <v>0.5949</v>
      </c>
      <c r="E37" s="58" t="n">
        <v>84.66</v>
      </c>
      <c r="F37" s="59" t="n">
        <v>107</v>
      </c>
      <c r="G37" s="59" t="n">
        <v>87</v>
      </c>
      <c r="H37" s="60" t="n">
        <v>24</v>
      </c>
      <c r="I37" s="60" t="n">
        <v>0</v>
      </c>
      <c r="J37" s="60" t="n">
        <v>24</v>
      </c>
      <c r="K37" s="60" t="n">
        <v>0</v>
      </c>
      <c r="L37" s="61" t="n">
        <v>0</v>
      </c>
      <c r="M37" s="61" t="n">
        <v>0</v>
      </c>
      <c r="N37" s="61" t="n">
        <v>0</v>
      </c>
      <c r="O37" s="61" t="n">
        <v>0</v>
      </c>
      <c r="P37" s="61" t="n">
        <v>0</v>
      </c>
      <c r="Q37" s="61" t="n">
        <v>0</v>
      </c>
      <c r="R37" s="61" t="n">
        <v>3432</v>
      </c>
      <c r="S37" s="62" t="n">
        <v>2863</v>
      </c>
      <c r="T37" s="62" t="n">
        <v>2863</v>
      </c>
      <c r="U37" s="63" t="n">
        <v>2794</v>
      </c>
      <c r="V37" s="63" t="n">
        <v>2880</v>
      </c>
      <c r="W37" s="60" t="n">
        <v>40</v>
      </c>
      <c r="X37" s="60" t="n">
        <v>0</v>
      </c>
      <c r="Y37" s="60" t="n">
        <v>39</v>
      </c>
      <c r="Z37" s="60" t="n">
        <v>0</v>
      </c>
      <c r="AA37" s="60" t="n">
        <v>60</v>
      </c>
      <c r="AB37" s="59" t="n">
        <v>0</v>
      </c>
      <c r="AC37" s="59" t="n">
        <f aca="false">(V37-U37)+AZ37</f>
        <v>86</v>
      </c>
      <c r="AD37" s="65" t="n">
        <f aca="false">U37-T37</f>
        <v>-69</v>
      </c>
      <c r="AE37" s="59" t="n">
        <v>124</v>
      </c>
      <c r="AF37" s="66" t="n">
        <f aca="false">IF(AE37&gt;0, V37/(AE37*24),"no data")</f>
        <v>0.967741935483871</v>
      </c>
      <c r="AG37" s="67" t="n">
        <f aca="false">IF(R37&gt;0,R37/24,"no data")</f>
        <v>143</v>
      </c>
      <c r="AH37" s="66" t="n">
        <f aca="false">IF(U37&gt;0,(U37/R37),"no data")</f>
        <v>0.814102564102564</v>
      </c>
      <c r="AI37" s="68" t="n">
        <f aca="false">(1440-((W37*X37)+(Y37*Z37)+(AA37*AB37))/(W37+Y37+AA37))/1440</f>
        <v>1</v>
      </c>
      <c r="AJ37" s="69" t="n">
        <f aca="false">IF(U37&gt;0,(1440-((X37*W37+AT37*AU37)+(Z37*Y37+AV37*AW37)+(AA37*AB37+AX37*AY37))/(W37+Y37+AA37))/1440,"no data")</f>
        <v>0.863309352517986</v>
      </c>
      <c r="AK37" s="91" t="n">
        <v>7.337</v>
      </c>
      <c r="AL37" s="96" t="n">
        <v>134.18</v>
      </c>
      <c r="AM37" s="81" t="n">
        <f aca="false">AK37*AL37</f>
        <v>984.47866</v>
      </c>
      <c r="AN37" s="91" t="n">
        <v>23.3833464</v>
      </c>
      <c r="AO37" s="166" t="n">
        <v>992.360593007338</v>
      </c>
      <c r="AP37" s="58" t="n">
        <f aca="false">AN37*AO37</f>
        <v>23204.7115</v>
      </c>
      <c r="AQ37" s="166" t="n">
        <f aca="false">IF(U37&gt;0,((((AK37*AL37)+(AN37*AO37))/(U37*1000))*1000000),"no data")</f>
        <v>8657.54837508948</v>
      </c>
      <c r="AR37" s="168" t="n">
        <f aca="false">S37/24</f>
        <v>119.291666666667</v>
      </c>
      <c r="AS37" s="34"/>
      <c r="AT37" s="59" t="n">
        <v>0</v>
      </c>
      <c r="AU37" s="76" t="n">
        <v>0</v>
      </c>
      <c r="AV37" s="76" t="n">
        <v>0</v>
      </c>
      <c r="AW37" s="59" t="n">
        <v>0</v>
      </c>
      <c r="AX37" s="76" t="n">
        <v>19</v>
      </c>
      <c r="AY37" s="59" t="n">
        <v>1440</v>
      </c>
      <c r="AZ37" s="59" t="n">
        <v>0</v>
      </c>
      <c r="BB37" s="77" t="n">
        <v>953</v>
      </c>
      <c r="BC37" s="77" t="n">
        <v>946</v>
      </c>
      <c r="BD37" s="77" t="n">
        <v>981</v>
      </c>
      <c r="BE37" s="77" t="n">
        <f aca="false">BC37-BB37</f>
        <v>-7</v>
      </c>
      <c r="BF37" s="77" t="n">
        <f aca="false">AQ37</f>
        <v>8657.54837508948</v>
      </c>
      <c r="BG37" s="139" t="n">
        <f aca="false">BD37/24</f>
        <v>40.875</v>
      </c>
      <c r="BH37" s="79" t="n">
        <v>0</v>
      </c>
      <c r="BI37" s="80" t="n">
        <v>0</v>
      </c>
      <c r="BJ37" s="82" t="n">
        <v>23.43</v>
      </c>
      <c r="BK37" s="82" t="n">
        <v>20.66</v>
      </c>
      <c r="BL37" s="82" t="n">
        <v>17.64</v>
      </c>
      <c r="BM37" s="82" t="n">
        <v>50.1</v>
      </c>
      <c r="BN37" s="83" t="n">
        <v>0.9366</v>
      </c>
      <c r="BO37" s="82" t="n">
        <v>88.35</v>
      </c>
      <c r="BP37" s="81" t="n">
        <v>87.19</v>
      </c>
      <c r="BQ37" s="78" t="n">
        <f aca="false">BH37+BI37</f>
        <v>0</v>
      </c>
      <c r="BR37" s="77" t="n">
        <v>11548</v>
      </c>
      <c r="BS37" s="77" t="n">
        <v>11820</v>
      </c>
      <c r="BT37" s="78" t="n">
        <v>3.42</v>
      </c>
    </row>
    <row r="38" customFormat="false" ht="14.3" hidden="false" customHeight="false" outlineLevel="0" collapsed="false">
      <c r="A38" s="54"/>
      <c r="B38" s="55" t="n">
        <v>43645</v>
      </c>
      <c r="C38" s="56" t="n">
        <v>96.86</v>
      </c>
      <c r="D38" s="57" t="n">
        <v>0.568</v>
      </c>
      <c r="E38" s="58" t="n">
        <v>82</v>
      </c>
      <c r="F38" s="59" t="n">
        <v>106.5</v>
      </c>
      <c r="G38" s="59" t="n">
        <v>84.7</v>
      </c>
      <c r="H38" s="60" t="n">
        <v>24</v>
      </c>
      <c r="I38" s="60" t="n">
        <v>0</v>
      </c>
      <c r="J38" s="60" t="n">
        <v>24</v>
      </c>
      <c r="K38" s="60" t="n">
        <v>0</v>
      </c>
      <c r="L38" s="61" t="n">
        <v>0</v>
      </c>
      <c r="M38" s="61" t="n">
        <v>0</v>
      </c>
      <c r="N38" s="61" t="n">
        <v>0</v>
      </c>
      <c r="O38" s="61" t="n">
        <v>0</v>
      </c>
      <c r="P38" s="61" t="n">
        <v>0</v>
      </c>
      <c r="Q38" s="61" t="n">
        <v>0</v>
      </c>
      <c r="R38" s="61" t="n">
        <v>3428</v>
      </c>
      <c r="S38" s="62" t="n">
        <v>2880</v>
      </c>
      <c r="T38" s="62" t="n">
        <v>2880</v>
      </c>
      <c r="U38" s="63" t="n">
        <v>2810</v>
      </c>
      <c r="V38" s="63" t="n">
        <v>2891</v>
      </c>
      <c r="W38" s="60" t="n">
        <v>40</v>
      </c>
      <c r="X38" s="60" t="n">
        <v>0</v>
      </c>
      <c r="Y38" s="60" t="n">
        <v>40</v>
      </c>
      <c r="Z38" s="60" t="n">
        <v>0</v>
      </c>
      <c r="AA38" s="60" t="n">
        <v>60</v>
      </c>
      <c r="AB38" s="59" t="n">
        <v>0</v>
      </c>
      <c r="AC38" s="59" t="n">
        <f aca="false">(V38-U38)+AZ38</f>
        <v>81</v>
      </c>
      <c r="AD38" s="65" t="n">
        <f aca="false">U38-T38</f>
        <v>-70</v>
      </c>
      <c r="AE38" s="59" t="n">
        <v>124</v>
      </c>
      <c r="AF38" s="66" t="n">
        <f aca="false">IF(AE38&gt;0, V38/(AE38*24),"no data")</f>
        <v>0.971438172043011</v>
      </c>
      <c r="AG38" s="67" t="n">
        <f aca="false">IF(R38&gt;0,R38/24,"no data")</f>
        <v>142.833333333333</v>
      </c>
      <c r="AH38" s="66" t="n">
        <f aca="false">IF(U38&gt;0,(U38/R38),"no data")</f>
        <v>0.819719953325554</v>
      </c>
      <c r="AI38" s="68" t="n">
        <f aca="false">(1440-((W38*X38)+(Y38*Z38)+(AA38*AB38))/(W38+Y38+AA38))/1440</f>
        <v>1</v>
      </c>
      <c r="AJ38" s="69" t="n">
        <f aca="false">IF(U38&gt;0,(1440-((X38*W38+AT38*AU38)+(Z38*Y38+AV38*AW38)+(AA38*AB38+AX38*AY38))/(W38+Y38+AA38))/1440,"no data")</f>
        <v>0.864285714285714</v>
      </c>
      <c r="AK38" s="91" t="n">
        <v>7.342</v>
      </c>
      <c r="AL38" s="96" t="n">
        <v>133.64</v>
      </c>
      <c r="AM38" s="81" t="n">
        <f aca="false">AK38*AL38</f>
        <v>981.18488</v>
      </c>
      <c r="AN38" s="91" t="n">
        <v>23.3734442</v>
      </c>
      <c r="AO38" s="166" t="n">
        <v>995.52037350148</v>
      </c>
      <c r="AP38" s="58" t="n">
        <f aca="false">AN38*AO38</f>
        <v>23268.7399</v>
      </c>
      <c r="AQ38" s="166" t="n">
        <f aca="false">IF(U38&gt;0,((((AK38*AL38)+(AN38*AO38))/(U38*1000))*1000000),"no data")</f>
        <v>8629.86646975089</v>
      </c>
      <c r="AR38" s="168" t="n">
        <f aca="false">S38/24</f>
        <v>120</v>
      </c>
      <c r="AS38" s="34"/>
      <c r="AT38" s="59" t="n">
        <v>0</v>
      </c>
      <c r="AU38" s="76" t="n">
        <v>0</v>
      </c>
      <c r="AV38" s="76" t="n">
        <v>0</v>
      </c>
      <c r="AW38" s="59" t="n">
        <v>0</v>
      </c>
      <c r="AX38" s="76" t="n">
        <v>19</v>
      </c>
      <c r="AY38" s="59" t="n">
        <v>1440</v>
      </c>
      <c r="AZ38" s="59" t="n">
        <v>0</v>
      </c>
      <c r="BB38" s="77" t="n">
        <v>957</v>
      </c>
      <c r="BC38" s="77" t="n">
        <v>949</v>
      </c>
      <c r="BD38" s="77" t="n">
        <v>985</v>
      </c>
      <c r="BE38" s="77" t="n">
        <f aca="false">BC38-BB38</f>
        <v>-8</v>
      </c>
      <c r="BF38" s="77" t="n">
        <f aca="false">AQ38</f>
        <v>8629.86646975089</v>
      </c>
      <c r="BG38" s="139" t="n">
        <f aca="false">BD38/24</f>
        <v>41.0416666666667</v>
      </c>
      <c r="BH38" s="79" t="n">
        <v>0</v>
      </c>
      <c r="BI38" s="80" t="n">
        <v>0</v>
      </c>
      <c r="BJ38" s="82" t="n">
        <v>23.36</v>
      </c>
      <c r="BK38" s="82" t="n">
        <v>20.6</v>
      </c>
      <c r="BL38" s="82" t="n">
        <v>17.52</v>
      </c>
      <c r="BM38" s="82" t="n">
        <v>50.13</v>
      </c>
      <c r="BN38" s="83" t="n">
        <v>0.9368</v>
      </c>
      <c r="BO38" s="82" t="n">
        <v>88.18</v>
      </c>
      <c r="BP38" s="81" t="n">
        <v>87.15</v>
      </c>
      <c r="BQ38" s="78" t="n">
        <f aca="false">BH38+BI38</f>
        <v>0</v>
      </c>
      <c r="BR38" s="77" t="n">
        <v>11463</v>
      </c>
      <c r="BS38" s="77" t="n">
        <v>11729</v>
      </c>
      <c r="BT38" s="78" t="n">
        <v>0</v>
      </c>
    </row>
    <row r="39" customFormat="false" ht="14.3" hidden="false" customHeight="false" outlineLevel="0" collapsed="false">
      <c r="A39" s="54"/>
      <c r="B39" s="55" t="n">
        <v>43646</v>
      </c>
      <c r="C39" s="56" t="n">
        <v>95.5</v>
      </c>
      <c r="D39" s="57" t="n">
        <v>0.531</v>
      </c>
      <c r="E39" s="58" t="n">
        <v>80.5</v>
      </c>
      <c r="F39" s="59" t="n">
        <v>104</v>
      </c>
      <c r="G39" s="59" t="n">
        <v>95</v>
      </c>
      <c r="H39" s="60" t="n">
        <v>24</v>
      </c>
      <c r="I39" s="60" t="n">
        <v>0</v>
      </c>
      <c r="J39" s="60" t="n">
        <v>24</v>
      </c>
      <c r="K39" s="60" t="n">
        <v>0</v>
      </c>
      <c r="L39" s="61" t="n">
        <v>0</v>
      </c>
      <c r="M39" s="61" t="n">
        <v>0</v>
      </c>
      <c r="N39" s="61" t="n">
        <v>0</v>
      </c>
      <c r="O39" s="61" t="n">
        <v>0</v>
      </c>
      <c r="P39" s="61" t="n">
        <v>0</v>
      </c>
      <c r="Q39" s="61" t="n">
        <v>0</v>
      </c>
      <c r="R39" s="61" t="n">
        <v>3443</v>
      </c>
      <c r="S39" s="62" t="n">
        <v>2895</v>
      </c>
      <c r="T39" s="62" t="n">
        <v>2895</v>
      </c>
      <c r="U39" s="63" t="n">
        <v>2833</v>
      </c>
      <c r="V39" s="63" t="n">
        <v>2919</v>
      </c>
      <c r="W39" s="60" t="n">
        <v>40</v>
      </c>
      <c r="X39" s="60" t="n">
        <v>0</v>
      </c>
      <c r="Y39" s="60" t="n">
        <v>40</v>
      </c>
      <c r="Z39" s="60" t="n">
        <v>0</v>
      </c>
      <c r="AA39" s="60" t="n">
        <v>60</v>
      </c>
      <c r="AB39" s="59" t="n">
        <v>0</v>
      </c>
      <c r="AC39" s="59" t="n">
        <f aca="false">(V39-U39)+AZ39</f>
        <v>86</v>
      </c>
      <c r="AD39" s="65" t="n">
        <f aca="false">U39-T39</f>
        <v>-62</v>
      </c>
      <c r="AE39" s="59" t="n">
        <v>124</v>
      </c>
      <c r="AF39" s="66" t="n">
        <f aca="false">IF(AE39&gt;0, V39/(AE39*24),"no data")</f>
        <v>0.980846774193548</v>
      </c>
      <c r="AG39" s="67" t="n">
        <f aca="false">IF(R39&gt;0,R39/24,"no data")</f>
        <v>143.458333333333</v>
      </c>
      <c r="AH39" s="66" t="n">
        <f aca="false">IF(U39&gt;0,(U39/R39),"no data")</f>
        <v>0.822828928260238</v>
      </c>
      <c r="AI39" s="68" t="n">
        <f aca="false">(1440-((W39*X39)+(Y39*Z39)+(AA39*AB39))/(W39+Y39+AA39))/1440</f>
        <v>1</v>
      </c>
      <c r="AJ39" s="69" t="n">
        <f aca="false">IF(U39&gt;0,(1440-((X39*W39+AT39*AU39)+(Z39*Y39+AV39*AW39)+(AA39*AB39+AX39*AY39))/(W39+Y39+AA39))/1440,"no data")</f>
        <v>0.864285714285714</v>
      </c>
      <c r="AK39" s="91" t="n">
        <v>7.441</v>
      </c>
      <c r="AL39" s="96" t="n">
        <v>132.86</v>
      </c>
      <c r="AM39" s="81" t="n">
        <f aca="false">AK39*AL39</f>
        <v>988.61126</v>
      </c>
      <c r="AN39" s="91" t="n">
        <v>23.520117</v>
      </c>
      <c r="AO39" s="166" t="n">
        <v>997.46101603151</v>
      </c>
      <c r="AP39" s="58" t="n">
        <f aca="false">AN39*AO39</f>
        <v>23460.3998</v>
      </c>
      <c r="AQ39" s="166" t="n">
        <f aca="false">IF(U39&gt;0,((((AK39*AL39)+(AN39*AO39))/(U39*1000))*1000000),"no data")</f>
        <v>8630.07803035651</v>
      </c>
      <c r="AR39" s="168" t="n">
        <f aca="false">S39/24</f>
        <v>120.625</v>
      </c>
      <c r="AS39" s="34"/>
      <c r="AT39" s="59" t="n">
        <v>0</v>
      </c>
      <c r="AU39" s="76" t="n">
        <v>0</v>
      </c>
      <c r="AV39" s="76" t="n">
        <v>0</v>
      </c>
      <c r="AW39" s="59" t="n">
        <v>0</v>
      </c>
      <c r="AX39" s="76" t="n">
        <v>19</v>
      </c>
      <c r="AY39" s="59" t="n">
        <v>1440</v>
      </c>
      <c r="AZ39" s="59" t="n">
        <v>0</v>
      </c>
      <c r="BB39" s="77" t="n">
        <v>968</v>
      </c>
      <c r="BC39" s="77" t="n">
        <v>959</v>
      </c>
      <c r="BD39" s="77" t="n">
        <v>992</v>
      </c>
      <c r="BE39" s="77" t="n">
        <f aca="false">BC39-BB39</f>
        <v>-9</v>
      </c>
      <c r="BF39" s="77" t="n">
        <f aca="false">AQ39</f>
        <v>8630.07803035651</v>
      </c>
      <c r="BG39" s="139" t="n">
        <f aca="false">BD39/24</f>
        <v>41.3333333333333</v>
      </c>
      <c r="BH39" s="79" t="n">
        <v>0</v>
      </c>
      <c r="BI39" s="80" t="n">
        <v>0</v>
      </c>
      <c r="BJ39" s="82" t="n">
        <v>23.47</v>
      </c>
      <c r="BK39" s="82" t="n">
        <v>20.68</v>
      </c>
      <c r="BL39" s="82" t="n">
        <v>17.63</v>
      </c>
      <c r="BM39" s="82" t="n">
        <v>50.12</v>
      </c>
      <c r="BN39" s="83" t="n">
        <v>0.9371</v>
      </c>
      <c r="BO39" s="82" t="n">
        <v>88.1</v>
      </c>
      <c r="BP39" s="81" t="n">
        <v>87.1</v>
      </c>
      <c r="BQ39" s="78" t="n">
        <f aca="false">BH39+BI39</f>
        <v>0</v>
      </c>
      <c r="BR39" s="77" t="n">
        <v>11415</v>
      </c>
      <c r="BS39" s="77" t="n">
        <v>11681</v>
      </c>
      <c r="BT39" s="78" t="n">
        <v>4.3</v>
      </c>
    </row>
    <row r="40" customFormat="false" ht="14.3" hidden="false" customHeight="false" outlineLevel="0" collapsed="false">
      <c r="A40" s="54"/>
      <c r="B40" s="55" t="n">
        <v>43647</v>
      </c>
      <c r="C40" s="56"/>
      <c r="D40" s="57"/>
      <c r="E40" s="58"/>
      <c r="F40" s="59"/>
      <c r="G40" s="59"/>
      <c r="H40" s="60"/>
      <c r="I40" s="60"/>
      <c r="J40" s="60"/>
      <c r="K40" s="60"/>
      <c r="L40" s="61"/>
      <c r="M40" s="61"/>
      <c r="N40" s="61"/>
      <c r="O40" s="61"/>
      <c r="P40" s="61"/>
      <c r="Q40" s="61"/>
      <c r="R40" s="61"/>
      <c r="S40" s="62"/>
      <c r="T40" s="62"/>
      <c r="U40" s="63"/>
      <c r="V40" s="63"/>
      <c r="W40" s="60"/>
      <c r="X40" s="60"/>
      <c r="Y40" s="60"/>
      <c r="Z40" s="60"/>
      <c r="AA40" s="60"/>
      <c r="AB40" s="59"/>
      <c r="AC40" s="59" t="n">
        <f aca="false">(V40-U40)+AZ40</f>
        <v>0</v>
      </c>
      <c r="AD40" s="65" t="n">
        <f aca="false">U40-T40</f>
        <v>0</v>
      </c>
      <c r="AE40" s="59"/>
      <c r="AF40" s="66" t="str">
        <f aca="false">IF(AE40&gt;0, V40/(AE40*24),"no data")</f>
        <v>no data</v>
      </c>
      <c r="AG40" s="67" t="str">
        <f aca="false">IF(R40&gt;0,R40/24,"no data")</f>
        <v>no data</v>
      </c>
      <c r="AH40" s="66" t="str">
        <f aca="false">IF(U40&gt;0,(U40/R40),"no data")</f>
        <v>no data</v>
      </c>
      <c r="AI40" s="68" t="e">
        <f aca="false">(1440-((W40*X40)+(Y40*Z40)+(AA40*AB40))/(W40+Y40+AA40))/1440</f>
        <v>#DIV/0!</v>
      </c>
      <c r="AJ40" s="69" t="str">
        <f aca="false">IF(U40&gt;0,(1440-((X40*W40+AT40*AU40)+(Z40*Y40+AV40*AW40)+(AA40*AB40+AX40*AY40))/(W40+Y40+AA40))/1440,"no data")</f>
        <v>no data</v>
      </c>
      <c r="AK40" s="91"/>
      <c r="AL40" s="96"/>
      <c r="AM40" s="81" t="n">
        <f aca="false">AK40*AL40</f>
        <v>0</v>
      </c>
      <c r="AN40" s="91"/>
      <c r="AO40" s="166"/>
      <c r="AP40" s="58" t="n">
        <f aca="false">AN40*AO40</f>
        <v>0</v>
      </c>
      <c r="AQ40" s="166" t="str">
        <f aca="false">IF(U40&gt;0,((((AK40*AL40)+(AN40*AO40))/(U40*1000))*1000000),"no data")</f>
        <v>no data</v>
      </c>
      <c r="AR40" s="168" t="n">
        <f aca="false">S40/24</f>
        <v>0</v>
      </c>
      <c r="AS40" s="34"/>
      <c r="AT40" s="59"/>
      <c r="AU40" s="76"/>
      <c r="AV40" s="76"/>
      <c r="AW40" s="59"/>
      <c r="AX40" s="76"/>
      <c r="AY40" s="59"/>
      <c r="AZ40" s="59"/>
      <c r="BB40" s="77"/>
      <c r="BC40" s="77"/>
      <c r="BD40" s="77"/>
      <c r="BE40" s="77" t="n">
        <f aca="false">BC40-BB40</f>
        <v>0</v>
      </c>
      <c r="BF40" s="77" t="str">
        <f aca="false">AQ40</f>
        <v>no data</v>
      </c>
      <c r="BG40" s="139" t="n">
        <f aca="false">BD40/24</f>
        <v>0</v>
      </c>
      <c r="BH40" s="79"/>
      <c r="BI40" s="80"/>
      <c r="BJ40" s="82"/>
      <c r="BK40" s="82"/>
      <c r="BL40" s="82"/>
      <c r="BM40" s="82"/>
      <c r="BN40" s="83"/>
      <c r="BO40" s="82"/>
      <c r="BP40" s="81"/>
      <c r="BQ40" s="78" t="n">
        <f aca="false">BH40+BI40</f>
        <v>0</v>
      </c>
      <c r="BR40" s="77"/>
      <c r="BS40" s="77"/>
      <c r="BT40" s="78"/>
    </row>
    <row r="41" customFormat="false" ht="14.3" hidden="false" customHeight="false" outlineLevel="0" collapsed="false">
      <c r="A41" s="255"/>
      <c r="B41" s="256" t="s">
        <v>137</v>
      </c>
      <c r="C41" s="257" t="n">
        <f aca="false">AVERAGE(C10:C39)</f>
        <v>95.6036666666667</v>
      </c>
      <c r="D41" s="258" t="n">
        <f aca="false">AVERAGE(D10:D39)</f>
        <v>0.47992</v>
      </c>
      <c r="E41" s="257" t="n">
        <f aca="false">AVERAGE(E10:E39)</f>
        <v>77.9443333333333</v>
      </c>
      <c r="F41" s="257" t="n">
        <f aca="false">AVERAGE(F10:F39)</f>
        <v>106.414</v>
      </c>
      <c r="G41" s="257" t="n">
        <f aca="false">AVERAGE(G10:G39)</f>
        <v>84.1983333333333</v>
      </c>
      <c r="H41" s="257" t="n">
        <f aca="false">SUM(H10:H39)+(INT(SUM(I10:I39)/60))</f>
        <v>667</v>
      </c>
      <c r="I41" s="257" t="n">
        <f aca="false">SUM(I10:I39)+(INT(SUM(J10:J39)/60))</f>
        <v>142</v>
      </c>
      <c r="J41" s="257" t="n">
        <f aca="false">SUM(J10:J39)+(INT(SUM(K10:K39)/60))</f>
        <v>718</v>
      </c>
      <c r="K41" s="257" t="n">
        <f aca="false">SUM(K10:K39)+(INT(SUM(L10:L39)/60))</f>
        <v>28</v>
      </c>
      <c r="L41" s="257" t="n">
        <f aca="false">SUM(L10:L39)+(INT(SUM(M10:M39)/60))</f>
        <v>48</v>
      </c>
      <c r="M41" s="257" t="n">
        <f aca="false">SUM(M10:M39)+(INT(SUM(N10:N39)/60))</f>
        <v>164</v>
      </c>
      <c r="N41" s="257" t="n">
        <f aca="false">SUM(N10:N39)+(INT(SUM(O10:O39)/60))</f>
        <v>0</v>
      </c>
      <c r="O41" s="257" t="n">
        <f aca="false">SUM(O10:O39)+(INT(SUM(P10:P39)/60))</f>
        <v>2</v>
      </c>
      <c r="P41" s="257" t="n">
        <f aca="false">SUM(P10:P39)+(INT(SUM(Q10:Q39)/60))</f>
        <v>123</v>
      </c>
      <c r="Q41" s="257" t="n">
        <f aca="false">SUM(Q10:Q39)-(INT(SUM(Q10:Q39)/60)*60)</f>
        <v>6</v>
      </c>
      <c r="R41" s="259" t="n">
        <f aca="false">SUM(R10:R39)</f>
        <v>103120</v>
      </c>
      <c r="S41" s="259" t="n">
        <f aca="false">SUM(S10:S39)</f>
        <v>92381</v>
      </c>
      <c r="T41" s="259" t="n">
        <f aca="false">SUM(T10:T39)</f>
        <v>87696</v>
      </c>
      <c r="U41" s="342" t="n">
        <v>85772.63</v>
      </c>
      <c r="V41" s="259" t="n">
        <f aca="false">SUM(V10:V39)</f>
        <v>88471</v>
      </c>
      <c r="W41" s="261" t="n">
        <f aca="false">AVERAGE(W10:W39)</f>
        <v>40.5333333333333</v>
      </c>
      <c r="X41" s="261" t="n">
        <f aca="false">SUM(X10:X39)</f>
        <v>0</v>
      </c>
      <c r="Y41" s="261" t="n">
        <f aca="false">AVERAGE(Y10:Y39)</f>
        <v>40.7</v>
      </c>
      <c r="Z41" s="261" t="n">
        <f aca="false">SUM(Z10:Z39)</f>
        <v>0</v>
      </c>
      <c r="AA41" s="261" t="n">
        <f aca="false">AVERAGE(AA10:AA39)</f>
        <v>60</v>
      </c>
      <c r="AB41" s="261" t="n">
        <f aca="false">SUM(AB10:AB39)</f>
        <v>0</v>
      </c>
      <c r="AC41" s="262" t="n">
        <f aca="false">V41-U41+AZ41</f>
        <v>2698.37</v>
      </c>
      <c r="AD41" s="263" t="n">
        <f aca="false">(SUM($AD$10:$AD$39))</f>
        <v>-1833</v>
      </c>
      <c r="AE41" s="263" t="n">
        <f aca="false">SUM(AE10:AE39)</f>
        <v>4016</v>
      </c>
      <c r="AF41" s="265" t="n">
        <f aca="false">AVERAGE(AF10:AF39)</f>
        <v>0.918858859972129</v>
      </c>
      <c r="AG41" s="265" t="n">
        <f aca="false">AVERAGE(AG10:AG39)</f>
        <v>143.222222222222</v>
      </c>
      <c r="AH41" s="264" t="n">
        <f aca="false">U41/R41</f>
        <v>0.831774922420481</v>
      </c>
      <c r="AI41" s="264" t="n">
        <f aca="false">AVERAGE(AI10:AI39)</f>
        <v>1</v>
      </c>
      <c r="AJ41" s="264" t="n">
        <f aca="false">AVERAGE(AJ10:AJ39)</f>
        <v>0.890331203330902</v>
      </c>
      <c r="AK41" s="266" t="n">
        <f aca="false">SUM(AK10:AK39)</f>
        <v>221.509</v>
      </c>
      <c r="AL41" s="266" t="n">
        <f aca="false">SUM(AL10:AL39)</f>
        <v>4037.2</v>
      </c>
      <c r="AM41" s="266" t="n">
        <f aca="false">SUM(AM10:AM39)</f>
        <v>29805.1072</v>
      </c>
      <c r="AN41" s="266" t="n">
        <f aca="false">SUM(AN10:AN39)</f>
        <v>717.575733</v>
      </c>
      <c r="AO41" s="265" t="n">
        <f aca="false">AVERAGE(AO10:AO39)</f>
        <v>1000.13009583089</v>
      </c>
      <c r="AP41" s="265" t="n">
        <f aca="false">SUM(AP10:AP39)</f>
        <v>717698.5607</v>
      </c>
      <c r="AQ41" s="267" t="n">
        <f aca="false">((AM41+AP41))/(U41*1000)*1000000</f>
        <v>8714.94400836258</v>
      </c>
      <c r="AR41" s="268"/>
      <c r="AS41" s="34"/>
      <c r="AT41" s="269" t="n">
        <f aca="false">SUM(AT10:AT39)</f>
        <v>123</v>
      </c>
      <c r="AU41" s="269" t="n">
        <f aca="false">SUM(AU10:AU39)</f>
        <v>245</v>
      </c>
      <c r="AV41" s="269" t="n">
        <f aca="false">SUM(AV10:AV39)</f>
        <v>19</v>
      </c>
      <c r="AW41" s="269" t="n">
        <f aca="false">SUM(AW10:AW39)</f>
        <v>92</v>
      </c>
      <c r="AX41" s="269" t="n">
        <f aca="false">SUM(AX10:AX39)</f>
        <v>542.5</v>
      </c>
      <c r="AY41" s="269" t="n">
        <f aca="false">SUM(AY10:AY39)</f>
        <v>35814</v>
      </c>
      <c r="AZ41" s="269" t="n">
        <f aca="false">SUM(AZ10:AZ39)</f>
        <v>0</v>
      </c>
      <c r="BB41" s="269" t="n">
        <f aca="false">SUM(BB10:BB39)</f>
        <v>27202</v>
      </c>
      <c r="BC41" s="269" t="n">
        <f aca="false">SUM(BC10:BC39)</f>
        <v>29232</v>
      </c>
      <c r="BD41" s="269" t="n">
        <f aca="false">SUM(BD10:BD39)</f>
        <v>32037</v>
      </c>
      <c r="BE41" s="5" t="n">
        <f aca="false">(BC41-BB41)</f>
        <v>2030</v>
      </c>
      <c r="BF41" s="271" t="n">
        <f aca="false">AQ41</f>
        <v>8714.94400836258</v>
      </c>
      <c r="BG41" s="271" t="n">
        <f aca="false">SUM(BG12:BG40)</f>
        <v>1250.66666666667</v>
      </c>
      <c r="BH41" s="271" t="n">
        <f aca="false">SUM(BH10:BH39)</f>
        <v>17.255</v>
      </c>
      <c r="BI41" s="271" t="n">
        <f aca="false">SUM(BI10:BI39)</f>
        <v>15.848</v>
      </c>
      <c r="BJ41" s="271" t="n">
        <f aca="false">SUM(BJ10:BJ39)</f>
        <v>661.23</v>
      </c>
      <c r="BK41" s="271" t="n">
        <f aca="false">SUM(BK10:BK39)</f>
        <v>627.04</v>
      </c>
      <c r="BL41" s="271" t="n">
        <f aca="false">SUM(BL10:BL39)</f>
        <v>537.05</v>
      </c>
      <c r="BM41" s="272" t="n">
        <f aca="false">AVERAGE(BM9:BM40)</f>
        <v>50.1229032258065</v>
      </c>
      <c r="BN41" s="272" t="n">
        <f aca="false">AVERAGE(BN9:BN40)</f>
        <v>0.937358064516129</v>
      </c>
      <c r="BO41" s="272" t="n">
        <f aca="false">AVERAGE(BO9:BO40)</f>
        <v>87.808064516129</v>
      </c>
      <c r="BP41" s="272" t="n">
        <f aca="false">AVERAGE(BP9:BP40)</f>
        <v>86.9303225806452</v>
      </c>
      <c r="BQ41" s="272"/>
      <c r="BR41" s="340" t="n">
        <f aca="false">AVERAGE(BR7:BR37)</f>
        <v>11399.0322580645</v>
      </c>
      <c r="BS41" s="340" t="n">
        <f aca="false">AVERAGE(BS7:BS37)</f>
        <v>11596.0322580645</v>
      </c>
      <c r="BT41" s="273" t="n">
        <f aca="false">SUM(BT10:BT39)</f>
        <v>75.21</v>
      </c>
    </row>
    <row r="42" customFormat="false" ht="14.95" hidden="false" customHeight="false" outlineLevel="0" collapsed="false">
      <c r="A42" s="274"/>
      <c r="B42" s="275" t="s">
        <v>138</v>
      </c>
      <c r="C42" s="276" t="s">
        <v>139</v>
      </c>
      <c r="D42" s="277" t="s">
        <v>140</v>
      </c>
      <c r="E42" s="277"/>
      <c r="F42" s="278" t="s">
        <v>141</v>
      </c>
      <c r="G42" s="278" t="s">
        <v>142</v>
      </c>
      <c r="H42" s="278" t="s">
        <v>80</v>
      </c>
      <c r="I42" s="278" t="s">
        <v>81</v>
      </c>
      <c r="J42" s="278" t="s">
        <v>80</v>
      </c>
      <c r="K42" s="278" t="s">
        <v>81</v>
      </c>
      <c r="L42" s="278" t="s">
        <v>80</v>
      </c>
      <c r="M42" s="278" t="s">
        <v>81</v>
      </c>
      <c r="N42" s="278" t="s">
        <v>80</v>
      </c>
      <c r="O42" s="278" t="s">
        <v>81</v>
      </c>
      <c r="P42" s="279" t="s">
        <v>143</v>
      </c>
      <c r="Q42" s="279" t="s">
        <v>144</v>
      </c>
      <c r="R42" s="279" t="s">
        <v>145</v>
      </c>
      <c r="S42" s="279" t="s">
        <v>145</v>
      </c>
      <c r="T42" s="279" t="s">
        <v>145</v>
      </c>
      <c r="U42" s="279" t="s">
        <v>145</v>
      </c>
      <c r="V42" s="279" t="s">
        <v>145</v>
      </c>
      <c r="W42" s="279" t="s">
        <v>146</v>
      </c>
      <c r="X42" s="279" t="s">
        <v>147</v>
      </c>
      <c r="Y42" s="279" t="s">
        <v>148</v>
      </c>
      <c r="Z42" s="279" t="s">
        <v>147</v>
      </c>
      <c r="AA42" s="279" t="s">
        <v>148</v>
      </c>
      <c r="AB42" s="279" t="s">
        <v>147</v>
      </c>
      <c r="AC42" s="279" t="s">
        <v>149</v>
      </c>
      <c r="AD42" s="279" t="s">
        <v>150</v>
      </c>
      <c r="AE42" s="279" t="s">
        <v>151</v>
      </c>
      <c r="AF42" s="279" t="s">
        <v>152</v>
      </c>
      <c r="AG42" s="279" t="s">
        <v>153</v>
      </c>
      <c r="AH42" s="279" t="s">
        <v>153</v>
      </c>
      <c r="AI42" s="279"/>
      <c r="AJ42" s="279" t="s">
        <v>153</v>
      </c>
      <c r="AK42" s="279" t="s">
        <v>154</v>
      </c>
      <c r="AL42" s="279" t="s">
        <v>153</v>
      </c>
      <c r="AM42" s="279"/>
      <c r="AN42" s="279" t="s">
        <v>154</v>
      </c>
      <c r="AO42" s="279" t="s">
        <v>153</v>
      </c>
      <c r="AP42" s="280"/>
      <c r="AQ42" s="281" t="s">
        <v>153</v>
      </c>
      <c r="AR42" s="282"/>
      <c r="AS42" s="283"/>
      <c r="AZ42" s="284" t="s">
        <v>154</v>
      </c>
      <c r="BF42" s="285" t="str">
        <f aca="false">AQ42</f>
        <v>Avg.</v>
      </c>
      <c r="BR42" s="5"/>
      <c r="BS42" s="5"/>
    </row>
    <row r="43" customFormat="false" ht="14.95" hidden="false" customHeight="false" outlineLevel="0" collapsed="false"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7"/>
      <c r="AQ43" s="288"/>
      <c r="AR43" s="288"/>
      <c r="BA43" s="289"/>
      <c r="BB43" s="290"/>
      <c r="BC43" s="290"/>
      <c r="BD43" s="290"/>
      <c r="BE43" s="5"/>
      <c r="BR43" s="5"/>
      <c r="BS43" s="5"/>
    </row>
    <row r="44" customFormat="false" ht="57.75" hidden="false" customHeight="true" outlineLevel="0" collapsed="false">
      <c r="B44" s="291" t="s">
        <v>155</v>
      </c>
      <c r="C44" s="291" t="s">
        <v>156</v>
      </c>
      <c r="D44" s="291" t="s">
        <v>157</v>
      </c>
      <c r="E44" s="291" t="s">
        <v>4</v>
      </c>
      <c r="F44" s="291" t="s">
        <v>158</v>
      </c>
      <c r="G44" s="291"/>
      <c r="H44" s="291" t="s">
        <v>159</v>
      </c>
      <c r="I44" s="291"/>
      <c r="J44" s="291" t="s">
        <v>160</v>
      </c>
      <c r="K44" s="291"/>
      <c r="L44" s="291" t="s">
        <v>161</v>
      </c>
      <c r="M44" s="291"/>
      <c r="N44" s="291" t="s">
        <v>162</v>
      </c>
      <c r="O44" s="291"/>
      <c r="P44" s="291" t="s">
        <v>163</v>
      </c>
      <c r="Q44" s="291"/>
      <c r="R44" s="292" t="s">
        <v>164</v>
      </c>
      <c r="S44" s="293" t="s">
        <v>165</v>
      </c>
      <c r="T44" s="294" t="s">
        <v>166</v>
      </c>
      <c r="U44" s="291" t="s">
        <v>12</v>
      </c>
      <c r="V44" s="294" t="s">
        <v>13</v>
      </c>
      <c r="W44" s="291" t="s">
        <v>167</v>
      </c>
      <c r="X44" s="291" t="s">
        <v>15</v>
      </c>
      <c r="Y44" s="291" t="s">
        <v>168</v>
      </c>
      <c r="Z44" s="291" t="s">
        <v>17</v>
      </c>
      <c r="AA44" s="291" t="s">
        <v>19</v>
      </c>
      <c r="AB44" s="291" t="s">
        <v>18</v>
      </c>
      <c r="AC44" s="293" t="s">
        <v>20</v>
      </c>
      <c r="AD44" s="295" t="s">
        <v>21</v>
      </c>
      <c r="AE44" s="296" t="s">
        <v>22</v>
      </c>
      <c r="AF44" s="296" t="s">
        <v>23</v>
      </c>
      <c r="AG44" s="296" t="s">
        <v>169</v>
      </c>
      <c r="AH44" s="291" t="s">
        <v>170</v>
      </c>
      <c r="AI44" s="291" t="s">
        <v>26</v>
      </c>
      <c r="AJ44" s="297" t="s">
        <v>27</v>
      </c>
      <c r="AK44" s="294" t="s">
        <v>171</v>
      </c>
      <c r="AL44" s="298" t="s">
        <v>29</v>
      </c>
      <c r="AM44" s="298" t="s">
        <v>30</v>
      </c>
      <c r="AN44" s="294" t="s">
        <v>172</v>
      </c>
      <c r="AO44" s="298" t="s">
        <v>173</v>
      </c>
      <c r="AP44" s="298" t="s">
        <v>33</v>
      </c>
      <c r="AQ44" s="297" t="s">
        <v>174</v>
      </c>
      <c r="AR44" s="299"/>
      <c r="AS44" s="299"/>
      <c r="BA44" s="289"/>
      <c r="BB44" s="290"/>
      <c r="BC44" s="290"/>
      <c r="BD44" s="290"/>
      <c r="BE44" s="300" t="n">
        <f aca="false">AVERAGE(BE27:BE31)</f>
        <v>117.8</v>
      </c>
      <c r="BR44" s="5"/>
      <c r="BS44" s="5"/>
    </row>
    <row r="45" customFormat="false" ht="14.3" hidden="false" customHeight="false" outlineLevel="0" collapsed="false">
      <c r="B45" s="301" t="s">
        <v>102</v>
      </c>
      <c r="C45" s="302" t="n">
        <f aca="false">IF(C6=0,"no data",AVERAGE(C6:C12))</f>
        <v>99.6</v>
      </c>
      <c r="D45" s="303" t="n">
        <f aca="false">IF(D6=0,"no data",AVERAGE(D6:D12))</f>
        <v>0.348514285714286</v>
      </c>
      <c r="E45" s="302" t="n">
        <f aca="false">IF(E6=0,"no data",AVERAGE(E6:E12))</f>
        <v>74.89</v>
      </c>
      <c r="F45" s="302" t="n">
        <f aca="false">IF(F6=0,"no data",AVERAGE(F6:F12))</f>
        <v>112.462857142857</v>
      </c>
      <c r="G45" s="302" t="n">
        <f aca="false">IF(G6=0,"no data",AVERAGE(G6:G12))</f>
        <v>85.1757142857143</v>
      </c>
      <c r="H45" s="302" t="n">
        <f aca="false">SUM(H6:H12)+INT(SUM(I6:I12)/60)</f>
        <v>166</v>
      </c>
      <c r="I45" s="302" t="n">
        <f aca="false">SUM(I6:I12)-INT(SUM(I6:I12)/60)*60</f>
        <v>15</v>
      </c>
      <c r="J45" s="302" t="n">
        <f aca="false">SUM(J6:J12)+INT(SUM(K6:K12)/60)</f>
        <v>166</v>
      </c>
      <c r="K45" s="302" t="n">
        <f aca="false">SUM(K6:K12)-INT(SUM(K6:K12)/60)*60</f>
        <v>16</v>
      </c>
      <c r="L45" s="302" t="n">
        <f aca="false">SUM(L6:L12)+INT(SUM(M6:M12)/60)</f>
        <v>0</v>
      </c>
      <c r="M45" s="302" t="n">
        <f aca="false">SUM(M6:M12)-INT(SUM(M6:M12)/60)*60</f>
        <v>0</v>
      </c>
      <c r="N45" s="302" t="n">
        <f aca="false">SUM(N6:N12)+INT(SUM(O6:O12)/60)</f>
        <v>0</v>
      </c>
      <c r="O45" s="302" t="n">
        <f aca="false">SUM(O6:O12)-INT(SUM(O6:O12)/60)*60</f>
        <v>0</v>
      </c>
      <c r="P45" s="302" t="n">
        <f aca="false">SUM(P6:P12)+INT(SUM(Q6:Q12)/60)</f>
        <v>13</v>
      </c>
      <c r="Q45" s="302" t="n">
        <f aca="false">SUM(Q6:Q12)-INT(SUM(Q6:Q12)/60)*60</f>
        <v>0</v>
      </c>
      <c r="R45" s="304" t="n">
        <f aca="false">IF(R6=0,"no data", AVERAGE(R6:R12))</f>
        <v>3398.42857142857</v>
      </c>
      <c r="S45" s="304" t="n">
        <f aca="false">IF(S6=0,"no data", AVERAGE(S6:S12))</f>
        <v>2997.42857142857</v>
      </c>
      <c r="T45" s="304" t="n">
        <f aca="false">IF(T6=0,"no data", AVERAGE(T6:T12))</f>
        <v>2997.42857142857</v>
      </c>
      <c r="U45" s="304" t="n">
        <f aca="false">IF(U6=0,"no data", AVERAGE(U6:U12))</f>
        <v>2908.71428571429</v>
      </c>
      <c r="V45" s="304" t="n">
        <f aca="false">IF(V6=0,"no data", AVERAGE(V6:V12))</f>
        <v>2995.85714285714</v>
      </c>
      <c r="W45" s="305" t="n">
        <f aca="false">IF(W6=0,"no data", AVERAGE(W6:W12))</f>
        <v>41</v>
      </c>
      <c r="X45" s="306" t="n">
        <f aca="false">IF(AND(X6=0,X7=0,X8=0,X9=0,X10=0,X11= 0,X12=0),"No outage",SUM(X6:X12))</f>
        <v>70</v>
      </c>
      <c r="Y45" s="306" t="n">
        <f aca="false">IF(Y6=0,"no data", AVERAGE(Y6:Y12))</f>
        <v>41.5714285714286</v>
      </c>
      <c r="Z45" s="306" t="n">
        <f aca="false">IF(AND(Z6=0,Z7=0,Z8=0,Z9=0,Z10=0,Z11= 0,Z12=0),"No outage",SUM(Z6:Z12))</f>
        <v>55</v>
      </c>
      <c r="AA45" s="306" t="n">
        <f aca="false">IF(AND(AA6=0,AA7=0,AA8=0,AA9=0,AA10=0, AA11=0,AA12=0),"No outage",SUM(AA6:AA12))</f>
        <v>420</v>
      </c>
      <c r="AB45" s="306" t="str">
        <f aca="false">IF(Z6=0,"no data", AVERAGE(AB6:AB12))</f>
        <v>no data</v>
      </c>
      <c r="AC45" s="302" t="str">
        <f aca="false">IF(Z6=0,"no data", SUM(AC6:AC12))</f>
        <v>no data</v>
      </c>
      <c r="AD45" s="302" t="n">
        <f aca="false">IF(AD6=0,"no data", SUM(AD6:AD12))</f>
        <v>-621</v>
      </c>
      <c r="AE45" s="305" t="n">
        <f aca="false">IF(AE6=0,"no data", AVERAGE(AE6:AE12))</f>
        <v>129.571428571429</v>
      </c>
      <c r="AF45" s="307" t="n">
        <f aca="false">IF(AF6=0,"no data", AVERAGE(AF6:AF12))</f>
        <v>0.963881487251233</v>
      </c>
      <c r="AG45" s="306" t="n">
        <f aca="false">IF(AG6=0,"no data", AVERAGE(AG6:AG12))</f>
        <v>141.60119047619</v>
      </c>
      <c r="AH45" s="307" t="n">
        <f aca="false">IF(AH6=0,"no data", AVERAGE(AH6:AH12))</f>
        <v>0.856003095629784</v>
      </c>
      <c r="AI45" s="307" t="n">
        <f aca="false">IF(AI6=0,"no data", AVERAGE(AI6:AI12))</f>
        <v>0.992243867243867</v>
      </c>
      <c r="AJ45" s="307" t="n">
        <f aca="false">IF(AJ6=0,"no data", AVERAGE(AJ6:AJ12))</f>
        <v>0.874743722631047</v>
      </c>
      <c r="AK45" s="306" t="n">
        <f aca="false">IF(AK6=0,"no data", SUM(AK6:AK12))</f>
        <v>52.696</v>
      </c>
      <c r="AL45" s="306" t="n">
        <f aca="false">IF(AL6=0,"no data", AVERAGE(AL6:AL12))</f>
        <v>136.71</v>
      </c>
      <c r="AM45" s="306" t="n">
        <f aca="false">AK45*AL45</f>
        <v>7204.07016</v>
      </c>
      <c r="AN45" s="306" t="n">
        <f aca="false">IF(AN6=0,"no data", SUM(AN6:AN12))</f>
        <v>166.08192</v>
      </c>
      <c r="AO45" s="306" t="n">
        <f aca="false">IF(AO6=0,"no data", AVERAGE(AO6:AO12))</f>
        <v>1010.43031744759</v>
      </c>
      <c r="AP45" s="306" t="n">
        <f aca="false">AN45*AO45</f>
        <v>167814.207147905</v>
      </c>
      <c r="AQ45" s="308" t="n">
        <f aca="false">IF(AQ6=0,"no data", AVERAGE(AQ6:AQ12))</f>
        <v>8595.04598474519</v>
      </c>
      <c r="AR45" s="309"/>
      <c r="AS45" s="310"/>
      <c r="BA45" s="289"/>
      <c r="BB45" s="290"/>
      <c r="BC45" s="290"/>
      <c r="BD45" s="290"/>
      <c r="BR45" s="5"/>
      <c r="BS45" s="5"/>
    </row>
    <row r="46" customFormat="false" ht="14.3" hidden="false" customHeight="false" outlineLevel="0" collapsed="false">
      <c r="B46" s="301" t="s">
        <v>103</v>
      </c>
      <c r="C46" s="311" t="n">
        <f aca="false">IF(C13=0,"no data", AVERAGE(C13:C19))</f>
        <v>98.1142857142857</v>
      </c>
      <c r="D46" s="312" t="n">
        <f aca="false">IF(D13=0,"no data", AVERAGE(D13:D19))</f>
        <v>0.377142857142857</v>
      </c>
      <c r="E46" s="302" t="n">
        <v>0</v>
      </c>
      <c r="F46" s="311" t="n">
        <f aca="false">IF(F13=0,"no data", AVERAGE(F13:F19))</f>
        <v>109.428571428571</v>
      </c>
      <c r="G46" s="311" t="n">
        <f aca="false">IF(G13=0,"no data", AVERAGE(G13:G19))</f>
        <v>85.1428571428571</v>
      </c>
      <c r="H46" s="311" t="n">
        <f aca="false">SUM(H13:H19)+INT(SUM(I13:I19)/60)</f>
        <v>164</v>
      </c>
      <c r="I46" s="311" t="n">
        <f aca="false">SUM(I13:I19)-INT(SUM(J13:J19)/60)</f>
        <v>0</v>
      </c>
      <c r="J46" s="311" t="n">
        <f aca="false">SUM(J13:J19)+INT(SUM(K13:K19)/60)</f>
        <v>166</v>
      </c>
      <c r="K46" s="311" t="n">
        <f aca="false">SUM(K13:K19)-INT(SUM(L13:L19)/60)*60</f>
        <v>28</v>
      </c>
      <c r="L46" s="311" t="n">
        <f aca="false">SUM(L13:L19)+INT(SUM(M13:M19)/60)</f>
        <v>3</v>
      </c>
      <c r="M46" s="311" t="n">
        <f aca="false">SUM(M13:M19)-INT(SUM(N13:N19)/60)*60</f>
        <v>20</v>
      </c>
      <c r="N46" s="311" t="n">
        <f aca="false">SUM(N13:N19)+INT(SUM(O13:O19)/60)</f>
        <v>0</v>
      </c>
      <c r="O46" s="311" t="n">
        <f aca="false">SUM(O13:O19)-INT(SUM(P13:P19)/60)*60</f>
        <v>0</v>
      </c>
      <c r="P46" s="311" t="n">
        <f aca="false">SUM(P13:P19)+INT(SUM(Q13:Q19)/60)</f>
        <v>29</v>
      </c>
      <c r="Q46" s="311" t="n">
        <f aca="false">SUM(Q7:Q13)-INT(SUM(Q13:Q19)/60)*60</f>
        <v>0</v>
      </c>
      <c r="R46" s="313" t="n">
        <f aca="false">IF(R13=0,"no data", AVERAGE(R13:R19))</f>
        <v>3415.57142857143</v>
      </c>
      <c r="S46" s="313" t="n">
        <f aca="false">IF(S13=0,"no data", AVERAGE(S13:S19))</f>
        <v>3096.14285714286</v>
      </c>
      <c r="T46" s="313" t="n">
        <f aca="false">IF(T13=0,"no data", AVERAGE(T13:T19))</f>
        <v>3052.57142857143</v>
      </c>
      <c r="U46" s="313" t="n">
        <f aca="false">IF(U13=0,"no data", SUM(U13:U19))</f>
        <v>20922</v>
      </c>
      <c r="V46" s="313" t="n">
        <f aca="false">IF(V13=0,"no data", SUM(V13:V19))</f>
        <v>21530</v>
      </c>
      <c r="W46" s="313" t="n">
        <f aca="false">IF(W13=0,"no data", AVERAGE(W13:W19))</f>
        <v>41</v>
      </c>
      <c r="X46" s="314" t="str">
        <f aca="false">IF(AND(X13=0,X14=0,X15=0,X16=0,X17=0,X18=0,X19=0),"No outage",SUM(X13:X19))</f>
        <v>No outage</v>
      </c>
      <c r="Y46" s="314" t="n">
        <f aca="false">IF(AND(Y13=0,Y14=0,Y15=0,Y16=0,Y17=0,Y18=0,Y19=0),"No outage",SUM(Y13:Y19))</f>
        <v>288</v>
      </c>
      <c r="Z46" s="313" t="str">
        <f aca="false">IF(Z13=0,"no data", AVERAGE(Z13:Z19))</f>
        <v>no data</v>
      </c>
      <c r="AA46" s="314" t="n">
        <f aca="false">IF(AND(AA13=0,AA14=0,AA15=0,AA16=0,AA17=0,AA18=0,AA19=0),"No outage",SUM(AA13:AA19))</f>
        <v>420</v>
      </c>
      <c r="AB46" s="313" t="str">
        <f aca="false">IF(AB13=0,"no data", AVERAGE(AB13:AB19))</f>
        <v>no data</v>
      </c>
      <c r="AC46" s="313" t="n">
        <f aca="false">IF(AC13=0,"no data", SUM(AC13:AC19))</f>
        <v>608</v>
      </c>
      <c r="AD46" s="313" t="n">
        <f aca="false">IF(AD13=0,"no data", SUM(AD13:AD19))</f>
        <v>-446</v>
      </c>
      <c r="AE46" s="313" t="n">
        <f aca="false">IF(AE13=0,"no data", AVERAGE(AE13:AE19))</f>
        <v>140.142857142857</v>
      </c>
      <c r="AF46" s="315" t="n">
        <f aca="false">IF(AF13=0,"no data", AVERAGE(AF13:AF19))</f>
        <v>0.916200017754378</v>
      </c>
      <c r="AG46" s="313" t="n">
        <f aca="false">IF(AG13=0,"no data", AVERAGE(AG13:AG19))</f>
        <v>142.315476190476</v>
      </c>
      <c r="AH46" s="315" t="n">
        <f aca="false">IF(AH13=0,"no data", AVERAGE(AH13:AH19))</f>
        <v>0.875168564410193</v>
      </c>
      <c r="AI46" s="315" t="n">
        <f aca="false">IF(AI13=0,"no data", AVERAGE(AI13:AI19))</f>
        <v>1</v>
      </c>
      <c r="AJ46" s="315" t="n">
        <f aca="false">IF(AJ13=0,"no data", AVERAGE(AJ13:AJ19))</f>
        <v>0.906086577741507</v>
      </c>
      <c r="AK46" s="316" t="n">
        <f aca="false">IF(AK13=0,"no data",SUM(AK13:AK19))</f>
        <v>52.464</v>
      </c>
      <c r="AL46" s="317" t="n">
        <f aca="false">IF(AL13=0,"no data", AVERAGE(AL13:AL19))</f>
        <v>132.054285714286</v>
      </c>
      <c r="AM46" s="314" t="n">
        <f aca="false">AK46*AL46</f>
        <v>6928.09604571429</v>
      </c>
      <c r="AN46" s="314" t="n">
        <f aca="false">IF(AN13=0,"no data", SUM(AN13:AN19))</f>
        <v>174.103979</v>
      </c>
      <c r="AO46" s="316" t="n">
        <f aca="false">IF(AO13=0,"no data",AVERAGE(AO13:AO19))</f>
        <v>1001.45565394591</v>
      </c>
      <c r="AP46" s="314" t="n">
        <f aca="false">AN46*AO46</f>
        <v>174357.414144029</v>
      </c>
      <c r="AQ46" s="318" t="n">
        <f aca="false">IF(AQ13=0,"no data", AVERAGE(AQ13:AQ19))</f>
        <v>8664.49468315487</v>
      </c>
      <c r="AR46" s="309"/>
      <c r="AS46" s="310"/>
      <c r="AX46" s="0" t="n">
        <f aca="false">3413/12465</f>
        <v>0.273806658644204</v>
      </c>
      <c r="BA46" s="289"/>
      <c r="BC46" s="290"/>
      <c r="BR46" s="5"/>
      <c r="BS46" s="5"/>
    </row>
    <row r="47" customFormat="false" ht="14.3" hidden="false" customHeight="false" outlineLevel="0" collapsed="false">
      <c r="A47" s="290"/>
      <c r="B47" s="301" t="s">
        <v>104</v>
      </c>
      <c r="C47" s="314" t="n">
        <f aca="false">IF(C20=0,"no data", AVERAGE(C20:C26))</f>
        <v>96.9114285714286</v>
      </c>
      <c r="D47" s="312" t="n">
        <f aca="false">IF(D20=0,"no data", AVERAGE(D20:D26))</f>
        <v>0.447842857142857</v>
      </c>
      <c r="E47" s="302" t="n">
        <f aca="false">IF(E20=0,"no data",AVERAGE(E20:E26))</f>
        <v>77.3628571428571</v>
      </c>
      <c r="F47" s="314" t="n">
        <f aca="false">IF(F20=0,"no data", AVERAGE(F20:F26))</f>
        <v>106.742857142857</v>
      </c>
      <c r="G47" s="314" t="n">
        <f aca="false">IF(G20=0,"no data", AVERAGE(G20:G26))</f>
        <v>86.5742857142857</v>
      </c>
      <c r="H47" s="311" t="n">
        <f aca="false">SUM(H20:H26)+INT(SUM(I20:I26)/60)</f>
        <v>168</v>
      </c>
      <c r="I47" s="311" t="n">
        <f aca="false">SUM(I20:I26)-INT(SUM(I26:I26)/60)*60</f>
        <v>0</v>
      </c>
      <c r="J47" s="311" t="n">
        <f aca="false">SUM(J20:J26)+INT(SUM(K20:K26)/60)</f>
        <v>168</v>
      </c>
      <c r="K47" s="311" t="n">
        <f aca="false">SUM(K20:K26)-INT(SUM(K20:K26)/60)*60</f>
        <v>0</v>
      </c>
      <c r="L47" s="311" t="n">
        <f aca="false">SUM(L20:L26)+INT(SUM(M20:M26)/60)</f>
        <v>0</v>
      </c>
      <c r="M47" s="311" t="n">
        <f aca="false">SUM(M20:M26)-INT(SUM(M20:M26)/60)*60</f>
        <v>0</v>
      </c>
      <c r="N47" s="311" t="n">
        <f aca="false">SUM(N20:N26)+INT(SUM(O20:O26)/60)</f>
        <v>0</v>
      </c>
      <c r="O47" s="311" t="n">
        <f aca="false">SUM(O20:O26)-INT(SUM(O20:O26)/60)*60</f>
        <v>0</v>
      </c>
      <c r="P47" s="311" t="n">
        <f aca="false">SUM(P20:P26)+INT(SUM(Q20:Q26)/60)</f>
        <v>58</v>
      </c>
      <c r="Q47" s="311" t="n">
        <f aca="false">SUM(Q20:Q26)-INT(SUM(Q20:Q26)/60)*60</f>
        <v>58</v>
      </c>
      <c r="R47" s="313" t="n">
        <f aca="false">IF(R20=0,"no data", AVERAGE(R20:R26))</f>
        <v>3428.71428571429</v>
      </c>
      <c r="S47" s="313" t="n">
        <f aca="false">IF(S20=0,"no data", AVERAGE(S20:S26))</f>
        <v>3136</v>
      </c>
      <c r="T47" s="313" t="n">
        <f aca="false">IF(T20=0,"no data", AVERAGE(T20:T26))</f>
        <v>3108</v>
      </c>
      <c r="U47" s="319" t="n">
        <f aca="false">IF(U20=0,"no data", SUM(U20:U26))</f>
        <v>21296</v>
      </c>
      <c r="V47" s="319" t="n">
        <f aca="false">IF(V20=0,"no data", SUM(V20:V26))</f>
        <v>21940</v>
      </c>
      <c r="W47" s="319" t="n">
        <f aca="false">IF(W20=0,"no data", AVERAGE(W20:W26))</f>
        <v>40.5714285714286</v>
      </c>
      <c r="X47" s="314" t="str">
        <f aca="false">IF(AND(X20=0,X21=0,X22=0,X23=0,X24=0,X25=0,X26=0),"No outage",SUM(X20:X26))</f>
        <v>No outage</v>
      </c>
      <c r="Y47" s="314" t="n">
        <f aca="false">IF(AND(Y20=0,Y21=0,Y22=0,Y23=0,Y24=0,Y25=0,Y26=0),"No outage",SUM(Y20:Y26))</f>
        <v>285</v>
      </c>
      <c r="Z47" s="319" t="str">
        <f aca="false">IF(Z20=0,"no data", AVERAGE(Z20:Z26))</f>
        <v>no data</v>
      </c>
      <c r="AA47" s="314" t="n">
        <f aca="false">IF(AND(AA20=0,AA21=0,AA22=0,AA23=0,AA24=0,AA25=0,AA26=0),"No outage",SUM(AA20:AA26))</f>
        <v>420</v>
      </c>
      <c r="AB47" s="314" t="str">
        <f aca="false">IF(AB20=0,"no data", AVERAGE(AB20:AB26))</f>
        <v>no data</v>
      </c>
      <c r="AC47" s="314" t="n">
        <f aca="false">IF(AC20=0,"no data", SUM(AC20:AC26))</f>
        <v>644</v>
      </c>
      <c r="AD47" s="319" t="n">
        <f aca="false">IF(AD20=0,"no data", SUM(AD20:AD26))</f>
        <v>-460</v>
      </c>
      <c r="AE47" s="314" t="n">
        <f aca="false">IF(AE20=0,"no data", AVERAGE(AE20:AE26))</f>
        <v>137.285714285714</v>
      </c>
      <c r="AF47" s="315" t="n">
        <f aca="false">IF(AF20=0,"no data", AVERAGE(AF20:AF26))</f>
        <v>0.951643978682459</v>
      </c>
      <c r="AG47" s="314" t="n">
        <f aca="false">IF(AG20=0,"no data", AVERAGE(AG20:AG26))</f>
        <v>142.863095238095</v>
      </c>
      <c r="AH47" s="315" t="n">
        <f aca="false">IF(AH20=0,"no data", AVERAGE(AH20:AH26))</f>
        <v>0.88749694227685</v>
      </c>
      <c r="AI47" s="315" t="n">
        <f aca="false">IF(AI20=0,"no data", AVERAGE(AI20:AI26))</f>
        <v>1</v>
      </c>
      <c r="AJ47" s="315" t="n">
        <f aca="false">IF(AJ20=0,"no data", AVERAGE(AJ20:AJ26))</f>
        <v>0.92858079327026</v>
      </c>
      <c r="AK47" s="314" t="n">
        <f aca="false">IF(AK20=0,"no data", SUM(AK20:AK26))</f>
        <v>51.861</v>
      </c>
      <c r="AL47" s="314" t="n">
        <f aca="false">IF(AL20=0,"no data", AVERAGE(AL20:AL26))</f>
        <v>133.508571428571</v>
      </c>
      <c r="AM47" s="314" t="n">
        <f aca="false">AK47*AL47</f>
        <v>6923.88802285714</v>
      </c>
      <c r="AN47" s="314" t="n">
        <f aca="false">IF(AN20=0,"no data", SUM(AN20:AN25))</f>
        <v>154.765811</v>
      </c>
      <c r="AO47" s="314" t="n">
        <f aca="false">IF(AO20=0,"no data", AVERAGE(AO20:AO25))</f>
        <v>999.679635491257</v>
      </c>
      <c r="AP47" s="314" t="n">
        <f aca="false">AN47*AO47</f>
        <v>154716.229526989</v>
      </c>
      <c r="AQ47" s="318" t="n">
        <f aca="false">IF(AQ20=0,"no data", AVERAGE(AQ20:AQ26))</f>
        <v>8721.1525740007</v>
      </c>
      <c r="AR47" s="309"/>
      <c r="AS47" s="310"/>
      <c r="AT47" s="290"/>
      <c r="AU47" s="290"/>
      <c r="AV47" s="290"/>
      <c r="AW47" s="290"/>
      <c r="AX47" s="290" t="n">
        <f aca="false">3413/12796</f>
        <v>0.266723976242576</v>
      </c>
      <c r="AY47" s="290"/>
      <c r="AZ47" s="290"/>
      <c r="BA47" s="289"/>
      <c r="BB47" s="290"/>
      <c r="BC47" s="290"/>
      <c r="BD47" s="290"/>
      <c r="BE47" s="290"/>
      <c r="BF47" s="290"/>
      <c r="BG47" s="290"/>
      <c r="BR47" s="5"/>
      <c r="BS47" s="5"/>
    </row>
    <row r="48" customFormat="false" ht="14.3" hidden="false" customHeight="false" outlineLevel="0" collapsed="false">
      <c r="B48" s="301" t="s">
        <v>105</v>
      </c>
      <c r="C48" s="314" t="n">
        <f aca="false">IF(C21=0,"no data", AVERAGE(C27:C33))</f>
        <v>90.3428571428572</v>
      </c>
      <c r="D48" s="312" t="n">
        <f aca="false">IF(D21=0,"no data", AVERAGE(D27:D33))</f>
        <v>0.590714285714286</v>
      </c>
      <c r="E48" s="302" t="n">
        <f aca="false">IF(E20=0,"no data",AVERAGE(E20:E26))</f>
        <v>77.3628571428571</v>
      </c>
      <c r="F48" s="314" t="n">
        <f aca="false">IF(F21=0,"no data", AVERAGE(F27:F33))</f>
        <v>101.497142857143</v>
      </c>
      <c r="G48" s="314" t="n">
        <f aca="false">IF(G21=0,"no data", AVERAGE(G27:G33))</f>
        <v>78.8571428571429</v>
      </c>
      <c r="H48" s="311" t="n">
        <f aca="false">SUM(H27:H33)+INT(SUM(I27:I33)/60)</f>
        <v>138</v>
      </c>
      <c r="I48" s="311" t="n">
        <f aca="false">SUM(I27:I33)-INT(SUM(I27:I33)/60)*60</f>
        <v>7</v>
      </c>
      <c r="J48" s="311" t="n">
        <f aca="false">SUM(J27:J33)+INT(SUM(K27:K33)/60)</f>
        <v>168</v>
      </c>
      <c r="K48" s="311" t="n">
        <f aca="false">SUM(K27:K33)-INT(SUM(K27:K33)/60)*60</f>
        <v>0</v>
      </c>
      <c r="L48" s="311" t="n">
        <f aca="false">SUM(L27:L33)+INT(SUM(M27:M33)/60)</f>
        <v>27</v>
      </c>
      <c r="M48" s="311" t="n">
        <f aca="false">SUM(M27:M33)-INT(SUM(M27:M33)/60)*60</f>
        <v>53</v>
      </c>
      <c r="N48" s="311" t="n">
        <f aca="false">SUM(N27:N33)+INT(SUM(O27:O33)/60)</f>
        <v>0</v>
      </c>
      <c r="O48" s="311" t="n">
        <f aca="false">SUM(O27:O33)-INT(SUM(O27:O33)/60)*60</f>
        <v>0</v>
      </c>
      <c r="P48" s="311" t="n">
        <f aca="false">SUM(P27:P33)+INT(SUM(Q27:Q33)/60)</f>
        <v>21</v>
      </c>
      <c r="Q48" s="311" t="n">
        <f aca="false">SUM(Q27:Q33)-INT(SUM(Q27:Q33)/60)*60</f>
        <v>48</v>
      </c>
      <c r="R48" s="313" t="n">
        <f aca="false">IF(R27=0,"no data", AVERAGE(R27:R33))</f>
        <v>3494.28571428571</v>
      </c>
      <c r="S48" s="313" t="n">
        <f aca="false">IF(S27=0,"no data", AVERAGE(S27:S33))</f>
        <v>3122.71428571429</v>
      </c>
      <c r="T48" s="313" t="n">
        <f aca="false">IF(T27=0,"no data", AVERAGE(T27:T33))</f>
        <v>2767.57142857143</v>
      </c>
      <c r="U48" s="313" t="n">
        <f aca="false">IF(U27=0,"no data", SUM(U27:U33))</f>
        <v>18969</v>
      </c>
      <c r="V48" s="313" t="n">
        <f aca="false">IF(V27=0,"no data", SUM(V27:V33))</f>
        <v>19566</v>
      </c>
      <c r="W48" s="319" t="n">
        <f aca="false">IF(W27=0,"no data", AVERAGE(W27:W33))</f>
        <v>40.2857142857143</v>
      </c>
      <c r="X48" s="314" t="str">
        <f aca="false">IF(AND(X27=0,X28=0,X29=0,X30=0,X31=0,X32=0,X33=0),"No outage",SUM(X27:X33))</f>
        <v>No outage</v>
      </c>
      <c r="Y48" s="314" t="n">
        <f aca="false">IF(AND(Y27=0,Y28=0,Y29=0,Y30=0,Y31=0,Y32=0,Y33=0),"No outage",SUM(Y27:Y33))</f>
        <v>284</v>
      </c>
      <c r="Z48" s="319" t="str">
        <f aca="false">IF(Z27=0,"no data", AVERAGE(Z27:Z33))</f>
        <v>no data</v>
      </c>
      <c r="AA48" s="314" t="n">
        <f aca="false">IF(AND(AA27=0,AA28=0,AA29=0,AA30=0,AA31=0,AA32=0,AA33=0),"No outage",SUM(AA27:AA33))</f>
        <v>420</v>
      </c>
      <c r="AB48" s="314" t="str">
        <f aca="false">IF(AB27=0,"no data", AVERAGE(AB27:AB33))</f>
        <v>no data</v>
      </c>
      <c r="AC48" s="313" t="n">
        <f aca="false">IF(AC27=0,"no data", SUM(AC27:AC33))</f>
        <v>597</v>
      </c>
      <c r="AD48" s="313" t="n">
        <f aca="false">IF(AD27=0,"no data", SUM(AD27:AD33))</f>
        <v>-404</v>
      </c>
      <c r="AE48" s="319" t="n">
        <f aca="false">IF(AE27=0,"no data", AVERAGE(AE27:AE33))</f>
        <v>133.571428571429</v>
      </c>
      <c r="AF48" s="312" t="n">
        <f aca="false">IF(AF27=0,"no data", AVERAGE(AF27:AF33))</f>
        <v>0.874786465274597</v>
      </c>
      <c r="AG48" s="314" t="n">
        <f aca="false">IF(AG27=0,"no data", AVERAGE(AG27:AG33))</f>
        <v>145.595238095238</v>
      </c>
      <c r="AH48" s="312" t="n">
        <f aca="false">IF(AH27=0,"no data", AVERAGE(AH27:AH33))</f>
        <v>0.776001314119412</v>
      </c>
      <c r="AI48" s="312" t="n">
        <f aca="false">IF(AI27=0,"no data", AVERAGE(AI27:AI33))</f>
        <v>1</v>
      </c>
      <c r="AJ48" s="312" t="n">
        <f aca="false">IF(AJ27=0,"no data", AVERAGE(AJ27:AJ33))</f>
        <v>0.873305960311571</v>
      </c>
      <c r="AK48" s="313" t="n">
        <f aca="false">IF(AK27=0,"no data", SUM(AK27:AK33))</f>
        <v>50.721</v>
      </c>
      <c r="AL48" s="314" t="n">
        <f aca="false">IF(AL27=0,"no data", AVERAGE(AL27:AL33))</f>
        <v>136.851428571429</v>
      </c>
      <c r="AM48" s="314" t="n">
        <f aca="false">AK48*AL48</f>
        <v>6941.24130857143</v>
      </c>
      <c r="AN48" s="314" t="n">
        <f aca="false">IF(AN27=0,"no data", SUM(AN27:AN33))</f>
        <v>159.5431635</v>
      </c>
      <c r="AO48" s="314" t="n">
        <f aca="false">IF(AO27=0,"no data", AVERAGE(AO27:AO33))</f>
        <v>998.942135906777</v>
      </c>
      <c r="AP48" s="314" t="n">
        <f aca="false">AN48*AO48</f>
        <v>159374.388516014</v>
      </c>
      <c r="AQ48" s="318" t="n">
        <f aca="false">IF(AQ27=0,"no data", AVERAGE(AQ27:AQ33))</f>
        <v>8778.2626903491</v>
      </c>
      <c r="AR48" s="309"/>
      <c r="AS48" s="310"/>
      <c r="BA48" s="289"/>
      <c r="BC48" s="290"/>
      <c r="BR48" s="5"/>
      <c r="BS48" s="5"/>
    </row>
    <row r="49" customFormat="false" ht="14.3" hidden="false" customHeight="false" outlineLevel="0" collapsed="false">
      <c r="B49" s="301" t="s">
        <v>106</v>
      </c>
      <c r="C49" s="314" t="n">
        <f aca="false">IF(C22=0,"no data", AVERAGE(C28:C34))</f>
        <v>90.9571428571429</v>
      </c>
      <c r="D49" s="312" t="n">
        <f aca="false">IF(D22=0,"no data", AVERAGE(D28:D34))</f>
        <v>0.598857142857143</v>
      </c>
      <c r="E49" s="302" t="n">
        <f aca="false">IF(E21=0,"no data",AVERAGE(E21:E27))</f>
        <v>76.42</v>
      </c>
      <c r="F49" s="314" t="n">
        <f aca="false">IF(F22=0,"no data", AVERAGE(F28:F34))</f>
        <v>101.925714285714</v>
      </c>
      <c r="G49" s="314" t="n">
        <f aca="false">IF(G22=0,"no data", AVERAGE(G28:G34))</f>
        <v>79.8571428571429</v>
      </c>
      <c r="H49" s="311" t="n">
        <f aca="false">SUM(H28:H34)+INT(SUM(I28:I34)/60)</f>
        <v>138</v>
      </c>
      <c r="I49" s="311" t="n">
        <f aca="false">SUM(I28:I34)-INT(SUM(I28:I34)/60)*60</f>
        <v>7</v>
      </c>
      <c r="J49" s="311" t="n">
        <f aca="false">SUM(J28:J34)+INT(SUM(K28:K34)/60)</f>
        <v>168</v>
      </c>
      <c r="K49" s="311" t="n">
        <f aca="false">SUM(K28:K34)-INT(SUM(K28:K34)/60)*60</f>
        <v>0</v>
      </c>
      <c r="L49" s="311" t="n">
        <f aca="false">SUM(L28:L34)+INT(SUM(M28:M34)/60)</f>
        <v>27</v>
      </c>
      <c r="M49" s="311" t="n">
        <f aca="false">SUM(M28:M34)-INT(SUM(M28:M34)/60)*60</f>
        <v>53</v>
      </c>
      <c r="N49" s="311" t="n">
        <f aca="false">SUM(N28:N34)+INT(SUM(O28:O34)/60)</f>
        <v>0</v>
      </c>
      <c r="O49" s="311" t="n">
        <f aca="false">SUM(O28:O34)-INT(SUM(O28:O34)/60)*60</f>
        <v>0</v>
      </c>
      <c r="P49" s="311" t="n">
        <f aca="false">SUM(P28:P34)+INT(SUM(Q28:Q34)/60)</f>
        <v>21</v>
      </c>
      <c r="Q49" s="311" t="n">
        <f aca="false">SUM(Q28:Q34)-INT(SUM(Q28:Q34)/60)*60</f>
        <v>48</v>
      </c>
      <c r="R49" s="313" t="n">
        <f aca="false">IF(R28=0,"no data", AVERAGE(R28:R34))</f>
        <v>3487.28571428571</v>
      </c>
      <c r="S49" s="313" t="n">
        <f aca="false">IF(S28=0,"no data", AVERAGE(S28:S34))</f>
        <v>3106.85714285714</v>
      </c>
      <c r="T49" s="313" t="n">
        <f aca="false">IF(T28=0,"no data", AVERAGE(T28:T34))</f>
        <v>2751.71428571429</v>
      </c>
      <c r="U49" s="313" t="n">
        <f aca="false">IF(U28=0,"no data", SUM(U28:U34))</f>
        <v>18861</v>
      </c>
      <c r="V49" s="313" t="n">
        <f aca="false">IF(V28=0,"no data", SUM(V28:V34))</f>
        <v>19455</v>
      </c>
      <c r="W49" s="319" t="n">
        <f aca="false">IF(W28=0,"no data", AVERAGE(W28:W34))</f>
        <v>40.1428571428571</v>
      </c>
      <c r="X49" s="314" t="str">
        <f aca="false">IF(AND(X28=0,X29=0,X30=0,X31=0,X32=0,X33=0,X34=0),"No outage",SUM(X28:X34))</f>
        <v>No outage</v>
      </c>
      <c r="Y49" s="314" t="n">
        <f aca="false">IF(AND(Y28=0,Y29=0,Y30=0,Y31=0,Y32=0,Y33=0,Y34=0),"No outage",SUM(Y28:Y34))</f>
        <v>284</v>
      </c>
      <c r="Z49" s="319" t="str">
        <f aca="false">IF(Z28=0,"no data", AVERAGE(Z28:Z34))</f>
        <v>no data</v>
      </c>
      <c r="AA49" s="314" t="n">
        <f aca="false">IF(AND(AA28=0,AA29=0,AA30=0,AA31=0,AA32=0,AA33=0,AA34=0),"No outage",SUM(AA28:AA34))</f>
        <v>420</v>
      </c>
      <c r="AB49" s="314" t="str">
        <f aca="false">IF(AB28=0,"no data", AVERAGE(AB28:AB34))</f>
        <v>no data</v>
      </c>
      <c r="AC49" s="313" t="n">
        <f aca="false">IF(AC28=0,"no data", SUM(AC28:AC34))</f>
        <v>594</v>
      </c>
      <c r="AD49" s="313" t="n">
        <f aca="false">IF(AD28=0,"no data", SUM(AD28:AD34))</f>
        <v>-401</v>
      </c>
      <c r="AE49" s="319" t="n">
        <f aca="false">IF(AE28=0,"no data", AVERAGE(AE28:AE34))</f>
        <v>133.142857142857</v>
      </c>
      <c r="AF49" s="312" t="n">
        <f aca="false">IF(AF28=0,"no data", AVERAGE(AF28:AF34))</f>
        <v>0.87289352463581</v>
      </c>
      <c r="AG49" s="314" t="n">
        <f aca="false">IF(AG28=0,"no data", AVERAGE(AG28:AG34))</f>
        <v>145.303571428571</v>
      </c>
      <c r="AH49" s="312" t="n">
        <f aca="false">IF(AH28=0,"no data", AVERAGE(AH28:AH34))</f>
        <v>0.773254837585582</v>
      </c>
      <c r="AI49" s="312" t="n">
        <f aca="false">IF(AI28=0,"no data", AVERAGE(AI28:AI34))</f>
        <v>1</v>
      </c>
      <c r="AJ49" s="312" t="n">
        <f aca="false">IF(AJ28=0,"no data", AVERAGE(AJ28:AJ34))</f>
        <v>0.870159421504259</v>
      </c>
      <c r="AK49" s="313" t="n">
        <f aca="false">IF(AK28=0,"no data", SUM(AK28:AK34))</f>
        <v>50.647</v>
      </c>
      <c r="AL49" s="314" t="n">
        <f aca="false">IF(AL28=0,"no data", AVERAGE(AL28:AL34))</f>
        <v>137.262857142857</v>
      </c>
      <c r="AM49" s="314" t="n">
        <f aca="false">AK49*AL49</f>
        <v>6951.95192571429</v>
      </c>
      <c r="AN49" s="314" t="n">
        <f aca="false">IF(AN28=0,"no data", SUM(AN28:AN34))</f>
        <v>158.9414677</v>
      </c>
      <c r="AO49" s="314" t="n">
        <f aca="false">IF(AO28=0,"no data", AVERAGE(AO28:AO34))</f>
        <v>998.003979206578</v>
      </c>
      <c r="AP49" s="314" t="n">
        <f aca="false">AN49*AO49</f>
        <v>158624.217225534</v>
      </c>
      <c r="AQ49" s="318" t="n">
        <f aca="false">IF(AQ28=0,"no data", AVERAGE(AQ28:AQ34))</f>
        <v>8787.35090837222</v>
      </c>
      <c r="AR49" s="309"/>
      <c r="AS49" s="310"/>
      <c r="BA49" s="289"/>
      <c r="BC49" s="290"/>
      <c r="BR49" s="5"/>
      <c r="BS49" s="5"/>
    </row>
    <row r="50" customFormat="false" ht="14.3" hidden="false" customHeight="false" outlineLevel="0" collapsed="false">
      <c r="B50" s="2"/>
      <c r="C50" s="320"/>
      <c r="D50" s="320"/>
      <c r="E50" s="320"/>
      <c r="F50" s="320"/>
      <c r="G50" s="321"/>
      <c r="H50" s="321"/>
      <c r="I50" s="321"/>
      <c r="J50" s="321"/>
      <c r="K50" s="322"/>
      <c r="L50" s="322"/>
      <c r="M50" s="322"/>
      <c r="N50" s="322"/>
      <c r="O50" s="323"/>
      <c r="P50" s="323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3"/>
      <c r="AD50" s="323"/>
      <c r="AE50" s="320"/>
      <c r="AF50" s="323"/>
      <c r="AG50" s="323"/>
      <c r="AH50" s="320"/>
      <c r="AI50" s="320"/>
      <c r="AJ50" s="320"/>
      <c r="AK50" s="320"/>
      <c r="AL50" s="320"/>
      <c r="AM50" s="320"/>
      <c r="AQ50" s="300"/>
      <c r="AR50" s="300"/>
      <c r="AS50" s="300"/>
      <c r="AT50" s="300"/>
      <c r="BA50" s="289"/>
      <c r="BC50" s="290"/>
      <c r="BR50" s="5"/>
      <c r="BS50" s="5"/>
    </row>
    <row r="51" customFormat="false" ht="14.95" hidden="false" customHeight="false" outlineLevel="0" collapsed="false">
      <c r="B51" s="2"/>
      <c r="C51" s="320"/>
      <c r="D51" s="320"/>
      <c r="E51" s="320"/>
      <c r="F51" s="320"/>
      <c r="G51" s="321"/>
      <c r="H51" s="321"/>
      <c r="I51" s="321"/>
      <c r="J51" s="321"/>
      <c r="K51" s="322"/>
      <c r="L51" s="322"/>
      <c r="M51" s="322"/>
      <c r="N51" s="322"/>
      <c r="O51" s="323"/>
      <c r="P51" s="323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3"/>
      <c r="AD51" s="323"/>
      <c r="AE51" s="320"/>
      <c r="AF51" s="323"/>
      <c r="AG51" s="323"/>
      <c r="AH51" s="320"/>
      <c r="AI51" s="320"/>
      <c r="AJ51" s="320"/>
      <c r="AK51" s="320"/>
      <c r="AL51" s="320"/>
      <c r="AM51" s="320"/>
      <c r="AQ51" s="300"/>
      <c r="AR51" s="300"/>
      <c r="AS51" s="300"/>
      <c r="AT51" s="300"/>
      <c r="BA51" s="289"/>
      <c r="BC51" s="290"/>
      <c r="BO51" s="0" t="n">
        <f aca="false">24*14</f>
        <v>336</v>
      </c>
      <c r="BR51" s="5"/>
      <c r="BS51" s="5"/>
    </row>
    <row r="52" customFormat="false" ht="16.3" hidden="false" customHeight="false" outlineLevel="0" collapsed="false">
      <c r="B52" s="324" t="s">
        <v>175</v>
      </c>
      <c r="C52" s="325" t="s">
        <v>176</v>
      </c>
      <c r="D52" s="325"/>
      <c r="E52" s="325"/>
      <c r="F52" s="325"/>
      <c r="G52" s="325"/>
      <c r="H52" s="325"/>
      <c r="I52" s="325"/>
      <c r="J52" s="325"/>
      <c r="K52" s="325"/>
      <c r="L52" s="325"/>
      <c r="M52" s="325"/>
      <c r="N52" s="325"/>
      <c r="O52" s="325"/>
      <c r="P52" s="325"/>
      <c r="Q52" s="325"/>
      <c r="R52" s="325"/>
      <c r="S52" s="325"/>
      <c r="T52" s="325"/>
      <c r="U52" s="325"/>
      <c r="V52" s="325"/>
      <c r="W52" s="325"/>
      <c r="X52" s="325"/>
      <c r="Y52" s="325"/>
      <c r="Z52" s="325"/>
      <c r="AA52" s="325"/>
      <c r="AB52" s="325"/>
      <c r="AC52" s="325"/>
      <c r="AD52" s="325"/>
      <c r="AE52" s="325"/>
      <c r="AF52" s="323"/>
      <c r="AG52" s="323"/>
      <c r="AH52" s="320"/>
      <c r="AI52" s="320"/>
      <c r="AJ52" s="320"/>
      <c r="AK52" s="320"/>
      <c r="AL52" s="320"/>
      <c r="AM52" s="320"/>
      <c r="AQ52" s="300"/>
      <c r="AR52" s="300"/>
      <c r="AS52" s="300"/>
      <c r="AT52" s="300"/>
      <c r="BA52" s="289"/>
      <c r="BO52" s="0" t="n">
        <f aca="false">20*21</f>
        <v>420</v>
      </c>
      <c r="BR52" s="5"/>
      <c r="BS52" s="5"/>
    </row>
    <row r="53" customFormat="false" ht="15.8" hidden="false" customHeight="true" outlineLevel="0" collapsed="false">
      <c r="B53" s="326" t="n">
        <v>43617</v>
      </c>
      <c r="C53" s="327" t="s">
        <v>244</v>
      </c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327"/>
      <c r="S53" s="327"/>
      <c r="T53" s="327"/>
      <c r="U53" s="327"/>
      <c r="V53" s="327"/>
      <c r="W53" s="327"/>
      <c r="X53" s="327"/>
      <c r="Y53" s="327"/>
      <c r="Z53" s="327"/>
      <c r="AA53" s="327"/>
      <c r="AB53" s="327"/>
      <c r="AC53" s="327"/>
      <c r="AD53" s="327"/>
      <c r="AE53" s="327"/>
      <c r="AF53" s="323"/>
      <c r="AG53" s="323"/>
      <c r="AH53" s="320"/>
      <c r="AI53" s="320"/>
      <c r="AJ53" s="320"/>
      <c r="AK53" s="320"/>
      <c r="AL53" s="320"/>
      <c r="AM53" s="320"/>
      <c r="AQ53" s="300"/>
      <c r="AR53" s="300"/>
      <c r="AS53" s="300"/>
      <c r="AT53" s="300"/>
      <c r="BA53" s="289"/>
      <c r="BO53" s="0" t="n">
        <f aca="false">24*15</f>
        <v>360</v>
      </c>
      <c r="BR53" s="5"/>
      <c r="BS53" s="5"/>
    </row>
    <row r="54" customFormat="false" ht="17.35" hidden="false" customHeight="true" outlineLevel="0" collapsed="false">
      <c r="B54" s="326" t="n">
        <v>43618</v>
      </c>
      <c r="C54" s="327" t="s">
        <v>244</v>
      </c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327"/>
      <c r="S54" s="327"/>
      <c r="T54" s="327"/>
      <c r="U54" s="327"/>
      <c r="V54" s="327"/>
      <c r="W54" s="327"/>
      <c r="X54" s="327"/>
      <c r="Y54" s="327"/>
      <c r="Z54" s="327"/>
      <c r="AA54" s="327"/>
      <c r="AB54" s="327"/>
      <c r="AC54" s="327"/>
      <c r="AD54" s="327"/>
      <c r="AE54" s="327"/>
      <c r="AF54" s="323"/>
      <c r="AG54" s="323"/>
      <c r="AH54" s="320"/>
      <c r="AI54" s="320"/>
      <c r="AJ54" s="320"/>
      <c r="AK54" s="320"/>
      <c r="AL54" s="320"/>
      <c r="AM54" s="320"/>
      <c r="AQ54" s="300"/>
      <c r="AR54" s="300"/>
      <c r="AS54" s="300"/>
      <c r="AT54" s="300"/>
      <c r="BA54" s="289"/>
      <c r="BO54" s="0" t="n">
        <f aca="false">SUM(BO51:BO53)</f>
        <v>1116</v>
      </c>
      <c r="BR54" s="5"/>
      <c r="BS54" s="5"/>
    </row>
    <row r="55" customFormat="false" ht="15.65" hidden="false" customHeight="true" outlineLevel="0" collapsed="false">
      <c r="B55" s="326" t="n">
        <v>43619</v>
      </c>
      <c r="C55" s="327" t="s">
        <v>245</v>
      </c>
      <c r="D55" s="327"/>
      <c r="E55" s="327"/>
      <c r="F55" s="327"/>
      <c r="G55" s="327"/>
      <c r="H55" s="327"/>
      <c r="I55" s="327"/>
      <c r="J55" s="327"/>
      <c r="K55" s="327"/>
      <c r="L55" s="327"/>
      <c r="M55" s="327"/>
      <c r="N55" s="327"/>
      <c r="O55" s="327"/>
      <c r="P55" s="327"/>
      <c r="Q55" s="327"/>
      <c r="R55" s="327"/>
      <c r="S55" s="327"/>
      <c r="T55" s="327"/>
      <c r="U55" s="327"/>
      <c r="V55" s="327"/>
      <c r="W55" s="327"/>
      <c r="X55" s="327"/>
      <c r="Y55" s="327"/>
      <c r="Z55" s="327"/>
      <c r="AA55" s="327"/>
      <c r="AB55" s="327"/>
      <c r="AC55" s="327"/>
      <c r="AD55" s="327"/>
      <c r="AE55" s="327"/>
      <c r="AF55" s="323"/>
      <c r="AG55" s="323"/>
      <c r="AH55" s="320"/>
      <c r="AI55" s="320"/>
      <c r="AJ55" s="320"/>
      <c r="AK55" s="320"/>
      <c r="AL55" s="320"/>
      <c r="AM55" s="320"/>
      <c r="AQ55" s="300"/>
      <c r="AR55" s="300"/>
      <c r="AS55" s="300"/>
      <c r="AT55" s="300"/>
      <c r="BA55" s="289"/>
      <c r="BP55" s="0" t="n">
        <f aca="false">BO54/50</f>
        <v>22.32</v>
      </c>
      <c r="BR55" s="5"/>
      <c r="BS55" s="5"/>
    </row>
    <row r="56" customFormat="false" ht="15.65" hidden="false" customHeight="true" outlineLevel="0" collapsed="false">
      <c r="B56" s="326" t="n">
        <v>43620</v>
      </c>
      <c r="C56" s="327" t="s">
        <v>246</v>
      </c>
      <c r="D56" s="327"/>
      <c r="E56" s="327"/>
      <c r="F56" s="327"/>
      <c r="G56" s="327"/>
      <c r="H56" s="327"/>
      <c r="I56" s="327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7"/>
      <c r="AB56" s="327"/>
      <c r="AC56" s="327"/>
      <c r="AD56" s="327"/>
      <c r="AE56" s="327"/>
      <c r="AF56" s="323"/>
      <c r="AG56" s="323"/>
      <c r="AH56" s="320"/>
      <c r="AI56" s="320"/>
      <c r="AJ56" s="320"/>
      <c r="AK56" s="320"/>
      <c r="AL56" s="320"/>
      <c r="AM56" s="320"/>
      <c r="AQ56" s="300"/>
      <c r="AR56" s="300"/>
      <c r="AS56" s="300"/>
      <c r="AT56" s="300"/>
      <c r="BA56" s="289"/>
      <c r="BR56" s="5"/>
      <c r="BS56" s="5"/>
    </row>
    <row r="57" customFormat="false" ht="15.65" hidden="false" customHeight="true" outlineLevel="0" collapsed="false">
      <c r="B57" s="326" t="n">
        <v>43621</v>
      </c>
      <c r="C57" s="327" t="s">
        <v>247</v>
      </c>
      <c r="D57" s="327"/>
      <c r="E57" s="327"/>
      <c r="F57" s="327"/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7"/>
      <c r="AA57" s="327"/>
      <c r="AB57" s="327"/>
      <c r="AC57" s="327"/>
      <c r="AD57" s="327"/>
      <c r="AE57" s="327"/>
      <c r="AF57" s="323"/>
      <c r="AG57" s="323"/>
      <c r="AH57" s="320"/>
      <c r="AI57" s="320"/>
      <c r="AJ57" s="320"/>
      <c r="AK57" s="320"/>
      <c r="AL57" s="320"/>
      <c r="AM57" s="320"/>
      <c r="AQ57" s="300"/>
      <c r="AR57" s="300"/>
      <c r="AS57" s="300"/>
      <c r="AT57" s="300"/>
      <c r="BA57" s="289"/>
      <c r="BR57" s="5"/>
      <c r="BS57" s="5"/>
    </row>
    <row r="58" customFormat="false" ht="15.65" hidden="false" customHeight="true" outlineLevel="0" collapsed="false">
      <c r="B58" s="326" t="n">
        <v>43622</v>
      </c>
      <c r="C58" s="327" t="s">
        <v>248</v>
      </c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7"/>
      <c r="AA58" s="327"/>
      <c r="AB58" s="327"/>
      <c r="AC58" s="327"/>
      <c r="AD58" s="327"/>
      <c r="AE58" s="327"/>
      <c r="AF58" s="323"/>
      <c r="AG58" s="323"/>
      <c r="AH58" s="320"/>
      <c r="AI58" s="320"/>
      <c r="AJ58" s="320"/>
      <c r="AK58" s="320"/>
      <c r="AL58" s="320"/>
      <c r="AM58" s="320"/>
      <c r="AQ58" s="300"/>
      <c r="AR58" s="300"/>
      <c r="AS58" s="300"/>
      <c r="AT58" s="300"/>
      <c r="BA58" s="289"/>
      <c r="BR58" s="5"/>
      <c r="BS58" s="5"/>
    </row>
    <row r="59" customFormat="false" ht="15.65" hidden="false" customHeight="true" outlineLevel="0" collapsed="false">
      <c r="B59" s="326" t="n">
        <v>43623</v>
      </c>
      <c r="C59" s="327" t="s">
        <v>249</v>
      </c>
      <c r="D59" s="327"/>
      <c r="E59" s="327"/>
      <c r="F59" s="327"/>
      <c r="G59" s="327"/>
      <c r="H59" s="327"/>
      <c r="I59" s="327"/>
      <c r="J59" s="327"/>
      <c r="K59" s="327"/>
      <c r="L59" s="327"/>
      <c r="M59" s="327"/>
      <c r="N59" s="327"/>
      <c r="O59" s="327"/>
      <c r="P59" s="327"/>
      <c r="Q59" s="327"/>
      <c r="R59" s="327"/>
      <c r="S59" s="327"/>
      <c r="T59" s="327"/>
      <c r="U59" s="327"/>
      <c r="V59" s="327"/>
      <c r="W59" s="327"/>
      <c r="X59" s="327"/>
      <c r="Y59" s="327"/>
      <c r="Z59" s="327"/>
      <c r="AA59" s="327"/>
      <c r="AB59" s="327"/>
      <c r="AC59" s="327"/>
      <c r="AD59" s="327"/>
      <c r="AE59" s="327"/>
      <c r="AF59" s="323"/>
      <c r="AG59" s="323"/>
      <c r="AH59" s="320"/>
      <c r="AI59" s="320"/>
      <c r="AJ59" s="320"/>
      <c r="AK59" s="320"/>
      <c r="AL59" s="320"/>
      <c r="AM59" s="320"/>
      <c r="AQ59" s="300"/>
      <c r="AR59" s="300"/>
      <c r="AS59" s="300"/>
      <c r="AT59" s="300"/>
      <c r="BA59" s="289"/>
      <c r="BR59" s="5"/>
      <c r="BS59" s="5"/>
    </row>
    <row r="60" customFormat="false" ht="15.65" hidden="false" customHeight="true" outlineLevel="0" collapsed="false">
      <c r="B60" s="326" t="n">
        <v>43624</v>
      </c>
      <c r="C60" s="327" t="s">
        <v>250</v>
      </c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3"/>
      <c r="AG60" s="323"/>
      <c r="AH60" s="320"/>
      <c r="AI60" s="320"/>
      <c r="AJ60" s="320"/>
      <c r="AK60" s="320"/>
      <c r="AL60" s="320"/>
      <c r="AM60" s="320"/>
      <c r="AQ60" s="300"/>
      <c r="AR60" s="300"/>
      <c r="AS60" s="300"/>
      <c r="AT60" s="300"/>
      <c r="BA60" s="289"/>
      <c r="BR60" s="5"/>
      <c r="BS60" s="5"/>
    </row>
    <row r="61" customFormat="false" ht="15.65" hidden="false" customHeight="true" outlineLevel="0" collapsed="false">
      <c r="B61" s="326" t="n">
        <v>43625</v>
      </c>
      <c r="C61" s="327" t="s">
        <v>250</v>
      </c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3"/>
      <c r="AG61" s="323"/>
      <c r="AH61" s="320"/>
      <c r="AI61" s="320"/>
      <c r="AJ61" s="320"/>
      <c r="AK61" s="320"/>
      <c r="AL61" s="320"/>
      <c r="AM61" s="320"/>
      <c r="AQ61" s="300"/>
      <c r="AR61" s="300"/>
      <c r="AS61" s="300"/>
      <c r="AT61" s="300"/>
      <c r="BA61" s="289"/>
      <c r="BR61" s="5"/>
      <c r="BS61" s="5"/>
    </row>
    <row r="62" customFormat="false" ht="15.65" hidden="false" customHeight="true" outlineLevel="0" collapsed="false">
      <c r="B62" s="326" t="n">
        <v>43626</v>
      </c>
      <c r="C62" s="327" t="s">
        <v>251</v>
      </c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3"/>
      <c r="AG62" s="323"/>
      <c r="AH62" s="320"/>
      <c r="AI62" s="320"/>
      <c r="AJ62" s="320"/>
      <c r="AK62" s="320"/>
      <c r="AL62" s="320"/>
      <c r="AM62" s="320"/>
      <c r="AQ62" s="300"/>
      <c r="AR62" s="300"/>
      <c r="AS62" s="300"/>
      <c r="AT62" s="300"/>
      <c r="BA62" s="289"/>
      <c r="BR62" s="5"/>
      <c r="BS62" s="5"/>
    </row>
    <row r="63" customFormat="false" ht="15.65" hidden="false" customHeight="true" outlineLevel="0" collapsed="false">
      <c r="B63" s="326" t="n">
        <v>43627</v>
      </c>
      <c r="C63" s="327" t="s">
        <v>252</v>
      </c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3"/>
      <c r="AG63" s="323"/>
      <c r="AH63" s="320"/>
      <c r="AI63" s="320"/>
      <c r="AJ63" s="320"/>
      <c r="AK63" s="320"/>
      <c r="AL63" s="320"/>
      <c r="AM63" s="320"/>
      <c r="AQ63" s="300"/>
      <c r="AR63" s="300"/>
      <c r="AS63" s="300"/>
      <c r="AT63" s="300"/>
      <c r="BA63" s="289"/>
      <c r="BR63" s="5"/>
      <c r="BS63" s="5"/>
    </row>
    <row r="64" customFormat="false" ht="15.65" hidden="false" customHeight="true" outlineLevel="0" collapsed="false">
      <c r="B64" s="326" t="n">
        <v>43628</v>
      </c>
      <c r="C64" s="327" t="s">
        <v>253</v>
      </c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3"/>
      <c r="AG64" s="323"/>
      <c r="AH64" s="320"/>
      <c r="AI64" s="320"/>
      <c r="AJ64" s="320"/>
      <c r="AK64" s="320"/>
      <c r="AL64" s="320"/>
      <c r="AM64" s="320"/>
      <c r="AQ64" s="300"/>
      <c r="AR64" s="300"/>
      <c r="AS64" s="300"/>
      <c r="AT64" s="300"/>
      <c r="BA64" s="289"/>
      <c r="BR64" s="5"/>
      <c r="BS64" s="5"/>
    </row>
    <row r="65" customFormat="false" ht="15.65" hidden="false" customHeight="true" outlineLevel="0" collapsed="false">
      <c r="B65" s="326" t="n">
        <v>43629</v>
      </c>
      <c r="C65" s="327" t="s">
        <v>254</v>
      </c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3"/>
      <c r="AG65" s="323"/>
      <c r="AH65" s="320"/>
      <c r="AI65" s="320"/>
      <c r="AJ65" s="320"/>
      <c r="AK65" s="320"/>
      <c r="AL65" s="320"/>
      <c r="AM65" s="320"/>
      <c r="AQ65" s="300"/>
      <c r="AR65" s="300"/>
      <c r="AS65" s="300"/>
      <c r="AT65" s="300"/>
      <c r="BA65" s="289"/>
      <c r="BR65" s="5"/>
      <c r="BS65" s="5"/>
    </row>
    <row r="66" customFormat="false" ht="15.65" hidden="false" customHeight="true" outlineLevel="0" collapsed="false">
      <c r="B66" s="326" t="n">
        <v>43630</v>
      </c>
      <c r="C66" s="327" t="s">
        <v>255</v>
      </c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3"/>
      <c r="AG66" s="323"/>
      <c r="AH66" s="320"/>
      <c r="AI66" s="320"/>
      <c r="AJ66" s="320"/>
      <c r="AK66" s="320"/>
      <c r="AL66" s="320"/>
      <c r="AM66" s="320"/>
      <c r="AQ66" s="300"/>
      <c r="AR66" s="300"/>
      <c r="AS66" s="300"/>
      <c r="AT66" s="300"/>
      <c r="BA66" s="289"/>
      <c r="BR66" s="5"/>
      <c r="BS66" s="5"/>
    </row>
    <row r="67" customFormat="false" ht="15.65" hidden="false" customHeight="true" outlineLevel="0" collapsed="false">
      <c r="B67" s="326" t="n">
        <v>43631</v>
      </c>
      <c r="C67" s="327" t="s">
        <v>256</v>
      </c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3"/>
      <c r="AG67" s="323"/>
      <c r="AH67" s="320"/>
      <c r="AI67" s="320"/>
      <c r="AJ67" s="320"/>
      <c r="AK67" s="320"/>
      <c r="AL67" s="320"/>
      <c r="AM67" s="320"/>
      <c r="AQ67" s="300"/>
      <c r="AR67" s="300"/>
      <c r="AS67" s="300"/>
      <c r="AT67" s="300"/>
      <c r="BA67" s="289"/>
      <c r="BR67" s="5"/>
      <c r="BS67" s="5"/>
    </row>
    <row r="68" customFormat="false" ht="15.65" hidden="false" customHeight="true" outlineLevel="0" collapsed="false">
      <c r="B68" s="326" t="n">
        <v>43632</v>
      </c>
      <c r="C68" s="327" t="s">
        <v>257</v>
      </c>
      <c r="D68" s="327"/>
      <c r="E68" s="327"/>
      <c r="F68" s="327"/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3"/>
      <c r="AG68" s="323"/>
      <c r="AH68" s="320"/>
      <c r="AI68" s="320"/>
      <c r="AJ68" s="320"/>
      <c r="AK68" s="320"/>
      <c r="AL68" s="320"/>
      <c r="AM68" s="320"/>
      <c r="AQ68" s="300"/>
      <c r="AR68" s="300"/>
      <c r="AS68" s="300"/>
      <c r="AT68" s="300"/>
      <c r="BA68" s="289"/>
      <c r="BR68" s="5"/>
      <c r="BS68" s="5"/>
    </row>
    <row r="69" customFormat="false" ht="15.65" hidden="false" customHeight="true" outlineLevel="0" collapsed="false">
      <c r="B69" s="326" t="n">
        <v>43633</v>
      </c>
      <c r="C69" s="327" t="s">
        <v>257</v>
      </c>
      <c r="D69" s="327"/>
      <c r="E69" s="327"/>
      <c r="F69" s="327"/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3"/>
      <c r="AG69" s="323"/>
      <c r="AH69" s="320"/>
      <c r="AI69" s="320"/>
      <c r="AJ69" s="320"/>
      <c r="AK69" s="320"/>
      <c r="AL69" s="320"/>
      <c r="AM69" s="320"/>
      <c r="AQ69" s="300"/>
      <c r="AR69" s="300"/>
      <c r="AS69" s="300"/>
      <c r="AT69" s="300"/>
      <c r="BA69" s="289"/>
      <c r="BR69" s="5"/>
      <c r="BS69" s="5"/>
    </row>
    <row r="70" customFormat="false" ht="15.65" hidden="false" customHeight="true" outlineLevel="0" collapsed="false">
      <c r="B70" s="326" t="n">
        <v>43634</v>
      </c>
      <c r="C70" s="327" t="s">
        <v>258</v>
      </c>
      <c r="D70" s="327"/>
      <c r="E70" s="327"/>
      <c r="F70" s="327"/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3"/>
      <c r="AG70" s="323"/>
      <c r="AH70" s="320"/>
      <c r="AI70" s="320"/>
      <c r="AJ70" s="320"/>
      <c r="AK70" s="320"/>
      <c r="AL70" s="320"/>
      <c r="AM70" s="320"/>
      <c r="AQ70" s="300"/>
      <c r="AR70" s="300"/>
      <c r="AS70" s="300"/>
      <c r="AT70" s="300"/>
      <c r="BA70" s="289"/>
      <c r="BR70" s="5"/>
      <c r="BS70" s="5"/>
    </row>
    <row r="71" customFormat="false" ht="15.65" hidden="false" customHeight="true" outlineLevel="0" collapsed="false">
      <c r="B71" s="326" t="n">
        <v>43635</v>
      </c>
      <c r="C71" s="327" t="s">
        <v>259</v>
      </c>
      <c r="D71" s="327"/>
      <c r="E71" s="327"/>
      <c r="F71" s="327"/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3"/>
      <c r="AG71" s="323"/>
      <c r="AH71" s="320"/>
      <c r="AI71" s="320"/>
      <c r="AJ71" s="320"/>
      <c r="AK71" s="320"/>
      <c r="AL71" s="320"/>
      <c r="AM71" s="320"/>
      <c r="AQ71" s="300"/>
      <c r="AR71" s="300"/>
      <c r="AS71" s="300"/>
      <c r="AT71" s="300"/>
      <c r="BA71" s="289"/>
      <c r="BR71" s="5"/>
      <c r="BS71" s="5"/>
    </row>
    <row r="72" customFormat="false" ht="15.65" hidden="false" customHeight="true" outlineLevel="0" collapsed="false">
      <c r="B72" s="326" t="n">
        <v>43636</v>
      </c>
      <c r="C72" s="327" t="s">
        <v>260</v>
      </c>
      <c r="D72" s="327"/>
      <c r="E72" s="327"/>
      <c r="F72" s="327"/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3"/>
      <c r="AG72" s="323"/>
      <c r="AH72" s="320"/>
      <c r="AI72" s="320"/>
      <c r="AJ72" s="320"/>
      <c r="AK72" s="320"/>
      <c r="AL72" s="320"/>
      <c r="AM72" s="320"/>
      <c r="AQ72" s="300"/>
      <c r="AR72" s="300"/>
      <c r="AS72" s="300"/>
      <c r="AT72" s="300"/>
      <c r="BA72" s="289"/>
      <c r="BR72" s="5"/>
      <c r="BS72" s="5"/>
    </row>
    <row r="73" customFormat="false" ht="15.65" hidden="false" customHeight="true" outlineLevel="0" collapsed="false">
      <c r="B73" s="326" t="n">
        <v>43637</v>
      </c>
      <c r="C73" s="327" t="s">
        <v>261</v>
      </c>
      <c r="D73" s="327"/>
      <c r="E73" s="327"/>
      <c r="F73" s="327"/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3"/>
      <c r="AG73" s="323"/>
      <c r="AH73" s="320"/>
      <c r="AI73" s="320"/>
      <c r="AJ73" s="320"/>
      <c r="AK73" s="320"/>
      <c r="AL73" s="320"/>
      <c r="AM73" s="320"/>
      <c r="AQ73" s="300"/>
      <c r="AR73" s="300"/>
      <c r="AS73" s="300"/>
      <c r="AT73" s="300"/>
      <c r="BA73" s="289"/>
      <c r="BR73" s="5"/>
      <c r="BS73" s="5"/>
    </row>
    <row r="74" customFormat="false" ht="15.65" hidden="false" customHeight="true" outlineLevel="0" collapsed="false">
      <c r="B74" s="326" t="n">
        <v>43638</v>
      </c>
      <c r="C74" s="327" t="s">
        <v>262</v>
      </c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3"/>
      <c r="AG74" s="323"/>
      <c r="AH74" s="320"/>
      <c r="AI74" s="320"/>
      <c r="AJ74" s="320"/>
      <c r="AK74" s="320"/>
      <c r="AL74" s="320"/>
      <c r="AM74" s="320"/>
      <c r="AQ74" s="300"/>
      <c r="AR74" s="300"/>
      <c r="AS74" s="300"/>
      <c r="AT74" s="300"/>
      <c r="BA74" s="289"/>
      <c r="BR74" s="5"/>
      <c r="BS74" s="5"/>
    </row>
    <row r="75" customFormat="false" ht="15.65" hidden="false" customHeight="true" outlineLevel="0" collapsed="false">
      <c r="B75" s="326" t="n">
        <v>43639</v>
      </c>
      <c r="C75" s="327" t="s">
        <v>263</v>
      </c>
      <c r="D75" s="327"/>
      <c r="E75" s="327"/>
      <c r="F75" s="327"/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3"/>
      <c r="AG75" s="323"/>
      <c r="AH75" s="320"/>
      <c r="AI75" s="320"/>
      <c r="AJ75" s="320"/>
      <c r="AK75" s="320"/>
      <c r="AL75" s="320"/>
      <c r="AM75" s="320"/>
      <c r="AQ75" s="300"/>
      <c r="AR75" s="300"/>
      <c r="AS75" s="300"/>
      <c r="AT75" s="300"/>
      <c r="BA75" s="289"/>
      <c r="BR75" s="5"/>
      <c r="BS75" s="5"/>
    </row>
    <row r="76" customFormat="false" ht="15.8" hidden="false" customHeight="true" outlineLevel="0" collapsed="false">
      <c r="B76" s="326" t="n">
        <v>43640</v>
      </c>
      <c r="C76" s="327" t="s">
        <v>264</v>
      </c>
      <c r="D76" s="327"/>
      <c r="E76" s="327"/>
      <c r="F76" s="327"/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3"/>
      <c r="AG76" s="323"/>
      <c r="AH76" s="320"/>
      <c r="AI76" s="320"/>
      <c r="AJ76" s="320"/>
      <c r="AK76" s="320"/>
      <c r="AL76" s="320"/>
      <c r="AM76" s="320"/>
      <c r="AQ76" s="300"/>
      <c r="AR76" s="300"/>
      <c r="AS76" s="300"/>
      <c r="AT76" s="300"/>
      <c r="BA76" s="289"/>
      <c r="BR76" s="5"/>
      <c r="BS76" s="5"/>
    </row>
    <row r="77" customFormat="false" ht="15.8" hidden="false" customHeight="true" outlineLevel="0" collapsed="false">
      <c r="B77" s="326" t="n">
        <v>43641</v>
      </c>
      <c r="C77" s="327" t="s">
        <v>265</v>
      </c>
      <c r="D77" s="327"/>
      <c r="E77" s="327"/>
      <c r="F77" s="327"/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3"/>
      <c r="AG77" s="323"/>
      <c r="AH77" s="320"/>
      <c r="AI77" s="320"/>
      <c r="AJ77" s="320"/>
      <c r="AK77" s="320"/>
      <c r="AL77" s="320"/>
      <c r="AM77" s="320"/>
      <c r="AQ77" s="300"/>
      <c r="AR77" s="300"/>
      <c r="AS77" s="300"/>
      <c r="AT77" s="300"/>
      <c r="BA77" s="289"/>
      <c r="BR77" s="5"/>
      <c r="BS77" s="5"/>
    </row>
    <row r="78" customFormat="false" ht="15.65" hidden="false" customHeight="true" outlineLevel="0" collapsed="false">
      <c r="B78" s="326" t="n">
        <v>43642</v>
      </c>
      <c r="C78" s="327" t="s">
        <v>266</v>
      </c>
      <c r="D78" s="327"/>
      <c r="E78" s="327"/>
      <c r="F78" s="327"/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3"/>
      <c r="AG78" s="323"/>
      <c r="AH78" s="320"/>
      <c r="AI78" s="320"/>
      <c r="AJ78" s="320"/>
      <c r="AK78" s="320"/>
      <c r="AL78" s="320"/>
      <c r="AM78" s="320"/>
      <c r="AQ78" s="300"/>
      <c r="AR78" s="300"/>
      <c r="AS78" s="300"/>
      <c r="AT78" s="300"/>
      <c r="BA78" s="289"/>
      <c r="BR78" s="5"/>
      <c r="BS78" s="5"/>
    </row>
    <row r="79" customFormat="false" ht="15.65" hidden="false" customHeight="true" outlineLevel="0" collapsed="false">
      <c r="B79" s="326" t="n">
        <v>43643</v>
      </c>
      <c r="C79" s="327" t="s">
        <v>267</v>
      </c>
      <c r="D79" s="327"/>
      <c r="E79" s="327"/>
      <c r="F79" s="327"/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3"/>
      <c r="AG79" s="323"/>
      <c r="AH79" s="320"/>
      <c r="AI79" s="320"/>
      <c r="AJ79" s="320"/>
      <c r="AK79" s="320"/>
      <c r="AL79" s="320"/>
      <c r="AM79" s="320"/>
      <c r="AQ79" s="300"/>
      <c r="AR79" s="300"/>
      <c r="AS79" s="300"/>
      <c r="AT79" s="300"/>
      <c r="BA79" s="289"/>
      <c r="BR79" s="5"/>
      <c r="BS79" s="5"/>
    </row>
    <row r="80" customFormat="false" ht="15.65" hidden="false" customHeight="true" outlineLevel="0" collapsed="false">
      <c r="B80" s="326" t="n">
        <v>43644</v>
      </c>
      <c r="C80" s="327" t="s">
        <v>268</v>
      </c>
      <c r="D80" s="327"/>
      <c r="E80" s="327"/>
      <c r="F80" s="327"/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3"/>
      <c r="AG80" s="323"/>
      <c r="AH80" s="320"/>
      <c r="AI80" s="320"/>
      <c r="AJ80" s="320"/>
      <c r="AK80" s="320"/>
      <c r="AL80" s="320"/>
      <c r="AM80" s="320"/>
      <c r="AQ80" s="300"/>
      <c r="AR80" s="300"/>
      <c r="AS80" s="300"/>
      <c r="AT80" s="300"/>
      <c r="BA80" s="289"/>
      <c r="BR80" s="5"/>
      <c r="BS80" s="5"/>
    </row>
    <row r="81" customFormat="false" ht="15.65" hidden="false" customHeight="true" outlineLevel="0" collapsed="false">
      <c r="B81" s="326" t="n">
        <v>43645</v>
      </c>
      <c r="C81" s="327" t="s">
        <v>269</v>
      </c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3"/>
      <c r="AG81" s="323"/>
      <c r="AH81" s="320"/>
      <c r="AI81" s="320"/>
      <c r="AJ81" s="320"/>
      <c r="AK81" s="320"/>
      <c r="AL81" s="320"/>
      <c r="AM81" s="320"/>
      <c r="AQ81" s="300"/>
      <c r="AR81" s="300"/>
      <c r="AS81" s="300"/>
      <c r="AT81" s="300"/>
      <c r="BA81" s="289"/>
      <c r="BR81" s="5"/>
      <c r="BS81" s="5"/>
    </row>
    <row r="82" customFormat="false" ht="15.65" hidden="false" customHeight="true" outlineLevel="0" collapsed="false">
      <c r="B82" s="326" t="n">
        <v>43646</v>
      </c>
      <c r="C82" s="327" t="s">
        <v>270</v>
      </c>
      <c r="D82" s="327"/>
      <c r="E82" s="327"/>
      <c r="F82" s="327"/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27"/>
      <c r="AB82" s="327"/>
      <c r="AC82" s="327"/>
      <c r="AD82" s="327"/>
      <c r="AE82" s="327"/>
      <c r="AF82" s="323"/>
      <c r="AG82" s="323"/>
      <c r="AH82" s="320"/>
      <c r="AI82" s="320"/>
      <c r="AJ82" s="320"/>
      <c r="AK82" s="320"/>
      <c r="AL82" s="320"/>
      <c r="AM82" s="320"/>
      <c r="AQ82" s="300"/>
      <c r="AR82" s="300"/>
      <c r="AS82" s="300"/>
      <c r="AT82" s="300"/>
      <c r="BA82" s="289"/>
      <c r="BR82" s="5"/>
      <c r="BS82" s="5"/>
    </row>
    <row r="89" customFormat="false" ht="14.3" hidden="false" customHeight="false" outlineLevel="0" collapsed="false">
      <c r="Q89" s="0" t="n">
        <f aca="false">Q91*60</f>
        <v>186</v>
      </c>
    </row>
    <row r="91" customFormat="false" ht="14.3" hidden="false" customHeight="false" outlineLevel="0" collapsed="false">
      <c r="Q91" s="341" t="n">
        <f aca="false">3+(6/60)</f>
        <v>3.1</v>
      </c>
      <c r="R91" s="253" t="n">
        <f aca="false">24-Q91</f>
        <v>20.9</v>
      </c>
    </row>
    <row r="92" customFormat="false" ht="14.3" hidden="false" customHeight="false" outlineLevel="0" collapsed="false">
      <c r="R92" s="288" t="n">
        <f aca="false">R91-20</f>
        <v>0.899999999999999</v>
      </c>
    </row>
    <row r="93" customFormat="false" ht="14.3" hidden="false" customHeight="false" outlineLevel="0" collapsed="false">
      <c r="M93" s="0" t="n">
        <f aca="false">44.3*2.12</f>
        <v>93.916</v>
      </c>
      <c r="R93" s="0" t="n">
        <f aca="false">R92*60</f>
        <v>53.9999999999999</v>
      </c>
    </row>
    <row r="94" customFormat="false" ht="14.3" hidden="false" customHeight="false" outlineLevel="0" collapsed="false">
      <c r="P94" s="0" t="n">
        <f aca="false">45.4*0.95</f>
        <v>43.13</v>
      </c>
    </row>
    <row r="96" customFormat="false" ht="14.3" hidden="false" customHeight="false" outlineLevel="0" collapsed="false">
      <c r="N96" s="0" t="n">
        <f aca="false">M93+P94</f>
        <v>137.046</v>
      </c>
    </row>
    <row r="98" customFormat="false" ht="14.3" hidden="false" customHeight="false" outlineLevel="0" collapsed="false">
      <c r="M98" s="0" t="n">
        <f aca="false">N96/O98</f>
        <v>44.6403908794788</v>
      </c>
      <c r="O98" s="0" t="n">
        <f aca="false">0.95+2.12</f>
        <v>3.07</v>
      </c>
    </row>
    <row r="133" customFormat="false" ht="14.3" hidden="false" customHeight="false" outlineLevel="0" collapsed="false">
      <c r="A133" s="0" t="s">
        <v>271</v>
      </c>
    </row>
  </sheetData>
  <mergeCells count="110">
    <mergeCell ref="B1:Y1"/>
    <mergeCell ref="B2:AG2"/>
    <mergeCell ref="B3:B5"/>
    <mergeCell ref="C3:C5"/>
    <mergeCell ref="D3:D5"/>
    <mergeCell ref="E3:E5"/>
    <mergeCell ref="F3:G4"/>
    <mergeCell ref="H3:K3"/>
    <mergeCell ref="L3:O3"/>
    <mergeCell ref="P3:Q4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R3:AR5"/>
    <mergeCell ref="AT3:AT5"/>
    <mergeCell ref="AU3:AU5"/>
    <mergeCell ref="AV3:AV5"/>
    <mergeCell ref="AW3:AW5"/>
    <mergeCell ref="AX3:AX5"/>
    <mergeCell ref="AY3:AY5"/>
    <mergeCell ref="AZ3:AZ5"/>
    <mergeCell ref="BB3:BB5"/>
    <mergeCell ref="BC3:BC5"/>
    <mergeCell ref="BD3:BD5"/>
    <mergeCell ref="BE3:BE5"/>
    <mergeCell ref="BF3:BF5"/>
    <mergeCell ref="BG3:BG5"/>
    <mergeCell ref="BK3:BL3"/>
    <mergeCell ref="BN3:BN5"/>
    <mergeCell ref="BO3:BO5"/>
    <mergeCell ref="BP3:BP5"/>
    <mergeCell ref="BR3:BR5"/>
    <mergeCell ref="BS3:BS5"/>
    <mergeCell ref="BT3:BT5"/>
    <mergeCell ref="H4:I4"/>
    <mergeCell ref="J4:K4"/>
    <mergeCell ref="L4:M4"/>
    <mergeCell ref="N4:O4"/>
    <mergeCell ref="BH4:BH5"/>
    <mergeCell ref="BI4:BI5"/>
    <mergeCell ref="BJ4:BJ5"/>
    <mergeCell ref="BK4:BK5"/>
    <mergeCell ref="BL4:BL5"/>
    <mergeCell ref="BM4:BM5"/>
    <mergeCell ref="BQ4:BQ5"/>
    <mergeCell ref="A6:A12"/>
    <mergeCell ref="A13:A19"/>
    <mergeCell ref="A20:A26"/>
    <mergeCell ref="A27:A33"/>
    <mergeCell ref="A34:A40"/>
    <mergeCell ref="F44:G44"/>
    <mergeCell ref="H44:I44"/>
    <mergeCell ref="J44:K44"/>
    <mergeCell ref="L44:M44"/>
    <mergeCell ref="N44:O44"/>
    <mergeCell ref="P44:Q44"/>
    <mergeCell ref="C52:AE52"/>
    <mergeCell ref="C53:AE53"/>
    <mergeCell ref="C54:AE54"/>
    <mergeCell ref="C55:AE55"/>
    <mergeCell ref="C56:AE56"/>
    <mergeCell ref="C57:AE57"/>
    <mergeCell ref="C58:AE58"/>
    <mergeCell ref="C59:AE59"/>
    <mergeCell ref="C60:AE60"/>
    <mergeCell ref="C61:AE61"/>
    <mergeCell ref="C62:AE62"/>
    <mergeCell ref="C63:AE63"/>
    <mergeCell ref="C64:AE64"/>
    <mergeCell ref="C65:AE65"/>
    <mergeCell ref="C66:AE66"/>
    <mergeCell ref="C67:AE67"/>
    <mergeCell ref="C68:AE68"/>
    <mergeCell ref="C69:AE69"/>
    <mergeCell ref="C70:AE70"/>
    <mergeCell ref="C71:AE71"/>
    <mergeCell ref="C72:AE72"/>
    <mergeCell ref="C73:AE73"/>
    <mergeCell ref="C74:AE74"/>
    <mergeCell ref="C75:AE75"/>
    <mergeCell ref="C76:AE76"/>
    <mergeCell ref="C77:AE77"/>
    <mergeCell ref="C78:AE78"/>
    <mergeCell ref="C79:AE79"/>
    <mergeCell ref="C80:AE80"/>
    <mergeCell ref="C81:AE81"/>
    <mergeCell ref="C82:AE82"/>
  </mergeCells>
  <conditionalFormatting sqref="R13:T15">
    <cfRule type="cellIs" priority="2" operator="greaterThan" aboveAverage="0" equalAverage="0" bottom="0" percent="0" rank="0" text="" dxfId="5">
      <formula>3768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08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pane xSplit="2" ySplit="3" topLeftCell="C18" activePane="bottomRight" state="frozen"/>
      <selection pane="topLeft" activeCell="A3" activeCellId="0" sqref="A3"/>
      <selection pane="topRight" activeCell="C3" activeCellId="0" sqref="C3"/>
      <selection pane="bottomLeft" activeCell="A18" activeCellId="0" sqref="A18"/>
      <selection pane="bottomRight" activeCell="C40" activeCellId="0" sqref="C40"/>
    </sheetView>
  </sheetViews>
  <sheetFormatPr defaultColWidth="8.54296875" defaultRowHeight="14.3" zeroHeight="false" outlineLevelRow="0" outlineLevelCol="0"/>
  <cols>
    <col collapsed="false" customWidth="true" hidden="false" outlineLevel="0" max="2" min="2" style="0" width="10.87"/>
    <col collapsed="false" customWidth="true" hidden="false" outlineLevel="0" max="39" min="39" style="0" width="9.63"/>
    <col collapsed="false" customWidth="true" hidden="false" outlineLevel="0" max="42" min="42" style="0" width="9.25"/>
    <col collapsed="false" customWidth="true" hidden="false" outlineLevel="0" max="70" min="70" style="0" width="9.63"/>
    <col collapsed="false" customWidth="true" hidden="false" outlineLevel="0" max="72" min="72" style="0" width="10"/>
  </cols>
  <sheetData>
    <row r="1" customFormat="false" ht="18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BR1" s="5"/>
      <c r="BS1" s="5"/>
    </row>
    <row r="2" customFormat="false" ht="19.05" hidden="false" customHeight="false" outlineLevel="0" collapsed="false">
      <c r="B2" s="6" t="n">
        <v>43647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8"/>
      <c r="AL2" s="8"/>
      <c r="AM2" s="8"/>
      <c r="AN2" s="8"/>
      <c r="AO2" s="8"/>
      <c r="AP2" s="8"/>
      <c r="AQ2" s="8"/>
      <c r="AR2" s="8"/>
      <c r="AS2" s="9"/>
      <c r="AT2" s="10"/>
      <c r="AU2" s="10"/>
      <c r="AV2" s="10"/>
      <c r="AW2" s="10"/>
      <c r="AX2" s="10"/>
      <c r="AY2" s="11"/>
      <c r="AZ2" s="11"/>
      <c r="BR2" s="5"/>
      <c r="BS2" s="5"/>
    </row>
    <row r="3" customFormat="false" ht="29.25" hidden="false" customHeight="true" outlineLevel="0" collapsed="false">
      <c r="A3" s="12"/>
      <c r="B3" s="13" t="s">
        <v>1</v>
      </c>
      <c r="C3" s="14" t="s">
        <v>2</v>
      </c>
      <c r="D3" s="15" t="s">
        <v>3</v>
      </c>
      <c r="E3" s="14" t="s">
        <v>4</v>
      </c>
      <c r="F3" s="16" t="s">
        <v>5</v>
      </c>
      <c r="G3" s="16"/>
      <c r="H3" s="17" t="s">
        <v>6</v>
      </c>
      <c r="I3" s="17"/>
      <c r="J3" s="17"/>
      <c r="K3" s="17"/>
      <c r="L3" s="17" t="s">
        <v>7</v>
      </c>
      <c r="M3" s="17"/>
      <c r="N3" s="17"/>
      <c r="O3" s="17"/>
      <c r="P3" s="18" t="s">
        <v>8</v>
      </c>
      <c r="Q3" s="18"/>
      <c r="R3" s="19" t="s">
        <v>9</v>
      </c>
      <c r="S3" s="20" t="s">
        <v>10</v>
      </c>
      <c r="T3" s="21" t="s">
        <v>11</v>
      </c>
      <c r="U3" s="22" t="s">
        <v>12</v>
      </c>
      <c r="V3" s="23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5" t="s">
        <v>20</v>
      </c>
      <c r="AD3" s="26" t="s">
        <v>21</v>
      </c>
      <c r="AE3" s="27" t="s">
        <v>22</v>
      </c>
      <c r="AF3" s="26" t="s">
        <v>23</v>
      </c>
      <c r="AG3" s="28" t="s">
        <v>24</v>
      </c>
      <c r="AH3" s="28" t="s">
        <v>25</v>
      </c>
      <c r="AI3" s="28" t="s">
        <v>26</v>
      </c>
      <c r="AJ3" s="29" t="s">
        <v>27</v>
      </c>
      <c r="AK3" s="30" t="s">
        <v>28</v>
      </c>
      <c r="AL3" s="31" t="s">
        <v>29</v>
      </c>
      <c r="AM3" s="29" t="s">
        <v>30</v>
      </c>
      <c r="AN3" s="31" t="s">
        <v>31</v>
      </c>
      <c r="AO3" s="31" t="s">
        <v>32</v>
      </c>
      <c r="AP3" s="29" t="s">
        <v>33</v>
      </c>
      <c r="AQ3" s="32" t="s">
        <v>34</v>
      </c>
      <c r="AR3" s="33" t="s">
        <v>35</v>
      </c>
      <c r="AS3" s="34"/>
      <c r="AT3" s="35" t="s">
        <v>36</v>
      </c>
      <c r="AU3" s="36" t="s">
        <v>37</v>
      </c>
      <c r="AV3" s="36" t="s">
        <v>38</v>
      </c>
      <c r="AW3" s="36" t="s">
        <v>39</v>
      </c>
      <c r="AX3" s="36" t="s">
        <v>40</v>
      </c>
      <c r="AY3" s="36" t="s">
        <v>41</v>
      </c>
      <c r="AZ3" s="36" t="s">
        <v>42</v>
      </c>
      <c r="BB3" s="36" t="s">
        <v>43</v>
      </c>
      <c r="BC3" s="36" t="s">
        <v>44</v>
      </c>
      <c r="BD3" s="36" t="s">
        <v>45</v>
      </c>
      <c r="BE3" s="36" t="s">
        <v>46</v>
      </c>
      <c r="BF3" s="36" t="s">
        <v>47</v>
      </c>
      <c r="BG3" s="36" t="s">
        <v>48</v>
      </c>
      <c r="BH3" s="36" t="s">
        <v>49</v>
      </c>
      <c r="BI3" s="36" t="s">
        <v>50</v>
      </c>
      <c r="BJ3" s="36" t="s">
        <v>52</v>
      </c>
      <c r="BK3" s="36" t="s">
        <v>53</v>
      </c>
      <c r="BL3" s="36"/>
      <c r="BM3" s="36" t="s">
        <v>55</v>
      </c>
      <c r="BN3" s="36" t="s">
        <v>56</v>
      </c>
      <c r="BO3" s="37" t="s">
        <v>57</v>
      </c>
      <c r="BP3" s="37" t="s">
        <v>58</v>
      </c>
      <c r="BQ3" s="36" t="s">
        <v>61</v>
      </c>
      <c r="BR3" s="39" t="s">
        <v>59</v>
      </c>
      <c r="BS3" s="39" t="s">
        <v>60</v>
      </c>
      <c r="BT3" s="40" t="s">
        <v>65</v>
      </c>
    </row>
    <row r="4" customFormat="false" ht="14.95" hidden="false" customHeight="true" outlineLevel="0" collapsed="false">
      <c r="A4" s="42"/>
      <c r="B4" s="13"/>
      <c r="C4" s="14"/>
      <c r="D4" s="15"/>
      <c r="E4" s="14"/>
      <c r="F4" s="16"/>
      <c r="G4" s="16"/>
      <c r="H4" s="43" t="s">
        <v>68</v>
      </c>
      <c r="I4" s="43"/>
      <c r="J4" s="44" t="s">
        <v>69</v>
      </c>
      <c r="K4" s="44"/>
      <c r="L4" s="43" t="s">
        <v>68</v>
      </c>
      <c r="M4" s="43"/>
      <c r="N4" s="44" t="s">
        <v>69</v>
      </c>
      <c r="O4" s="44"/>
      <c r="P4" s="18"/>
      <c r="Q4" s="18"/>
      <c r="R4" s="19"/>
      <c r="S4" s="20"/>
      <c r="T4" s="21"/>
      <c r="U4" s="22"/>
      <c r="V4" s="23"/>
      <c r="W4" s="24"/>
      <c r="X4" s="24"/>
      <c r="Y4" s="24"/>
      <c r="Z4" s="24"/>
      <c r="AA4" s="24"/>
      <c r="AB4" s="24"/>
      <c r="AC4" s="25"/>
      <c r="AD4" s="26"/>
      <c r="AE4" s="27"/>
      <c r="AF4" s="26"/>
      <c r="AG4" s="28"/>
      <c r="AH4" s="28"/>
      <c r="AI4" s="28"/>
      <c r="AJ4" s="29"/>
      <c r="AK4" s="30"/>
      <c r="AL4" s="31"/>
      <c r="AM4" s="29"/>
      <c r="AN4" s="31"/>
      <c r="AO4" s="31"/>
      <c r="AP4" s="29"/>
      <c r="AQ4" s="32"/>
      <c r="AR4" s="33"/>
      <c r="AS4" s="34"/>
      <c r="AT4" s="35"/>
      <c r="AU4" s="36"/>
      <c r="AV4" s="36"/>
      <c r="AW4" s="36"/>
      <c r="AX4" s="36"/>
      <c r="AY4" s="36"/>
      <c r="AZ4" s="36"/>
      <c r="BB4" s="36"/>
      <c r="BC4" s="36"/>
      <c r="BD4" s="36"/>
      <c r="BE4" s="36"/>
      <c r="BF4" s="36"/>
      <c r="BG4" s="36"/>
      <c r="BH4" s="45" t="s">
        <v>70</v>
      </c>
      <c r="BI4" s="45" t="s">
        <v>70</v>
      </c>
      <c r="BJ4" s="37" t="s">
        <v>72</v>
      </c>
      <c r="BK4" s="37" t="s">
        <v>72</v>
      </c>
      <c r="BL4" s="37" t="s">
        <v>73</v>
      </c>
      <c r="BM4" s="45" t="s">
        <v>75</v>
      </c>
      <c r="BN4" s="36"/>
      <c r="BO4" s="37"/>
      <c r="BP4" s="37"/>
      <c r="BQ4" s="45" t="s">
        <v>70</v>
      </c>
      <c r="BR4" s="39"/>
      <c r="BS4" s="39"/>
      <c r="BT4" s="40"/>
    </row>
    <row r="5" customFormat="false" ht="14.95" hidden="false" customHeight="false" outlineLevel="0" collapsed="false">
      <c r="A5" s="42"/>
      <c r="B5" s="13"/>
      <c r="C5" s="14"/>
      <c r="D5" s="15"/>
      <c r="E5" s="14"/>
      <c r="F5" s="48" t="s">
        <v>78</v>
      </c>
      <c r="G5" s="44" t="s">
        <v>79</v>
      </c>
      <c r="H5" s="49" t="s">
        <v>80</v>
      </c>
      <c r="I5" s="50" t="s">
        <v>81</v>
      </c>
      <c r="J5" s="50" t="s">
        <v>80</v>
      </c>
      <c r="K5" s="51" t="s">
        <v>81</v>
      </c>
      <c r="L5" s="43" t="s">
        <v>80</v>
      </c>
      <c r="M5" s="50" t="s">
        <v>81</v>
      </c>
      <c r="N5" s="50" t="s">
        <v>80</v>
      </c>
      <c r="O5" s="44" t="s">
        <v>81</v>
      </c>
      <c r="P5" s="50" t="s">
        <v>80</v>
      </c>
      <c r="Q5" s="44" t="s">
        <v>81</v>
      </c>
      <c r="R5" s="19"/>
      <c r="S5" s="20"/>
      <c r="T5" s="21"/>
      <c r="U5" s="22"/>
      <c r="V5" s="23"/>
      <c r="W5" s="24"/>
      <c r="X5" s="24"/>
      <c r="Y5" s="24"/>
      <c r="Z5" s="24"/>
      <c r="AA5" s="24"/>
      <c r="AB5" s="24"/>
      <c r="AC5" s="25"/>
      <c r="AD5" s="26"/>
      <c r="AE5" s="27"/>
      <c r="AF5" s="26"/>
      <c r="AG5" s="28"/>
      <c r="AH5" s="28"/>
      <c r="AI5" s="28"/>
      <c r="AJ5" s="29"/>
      <c r="AK5" s="30"/>
      <c r="AL5" s="31"/>
      <c r="AM5" s="29"/>
      <c r="AN5" s="31"/>
      <c r="AO5" s="31"/>
      <c r="AP5" s="29"/>
      <c r="AQ5" s="32"/>
      <c r="AR5" s="33"/>
      <c r="AS5" s="34"/>
      <c r="AT5" s="35"/>
      <c r="AU5" s="36"/>
      <c r="AV5" s="36"/>
      <c r="AW5" s="36"/>
      <c r="AX5" s="36"/>
      <c r="AY5" s="36"/>
      <c r="AZ5" s="36"/>
      <c r="BB5" s="36"/>
      <c r="BC5" s="36"/>
      <c r="BD5" s="36"/>
      <c r="BE5" s="36"/>
      <c r="BF5" s="36"/>
      <c r="BG5" s="36"/>
      <c r="BH5" s="45"/>
      <c r="BI5" s="45"/>
      <c r="BJ5" s="37"/>
      <c r="BK5" s="37"/>
      <c r="BL5" s="37"/>
      <c r="BM5" s="45"/>
      <c r="BN5" s="36"/>
      <c r="BO5" s="37"/>
      <c r="BP5" s="37"/>
      <c r="BQ5" s="45"/>
      <c r="BR5" s="39"/>
      <c r="BS5" s="39"/>
      <c r="BT5" s="40"/>
    </row>
    <row r="6" customFormat="false" ht="14.95" hidden="false" customHeight="true" outlineLevel="0" collapsed="false">
      <c r="A6" s="54" t="s">
        <v>110</v>
      </c>
      <c r="B6" s="55" t="n">
        <v>43641</v>
      </c>
      <c r="C6" s="56" t="n">
        <v>92.2</v>
      </c>
      <c r="D6" s="57" t="n">
        <v>0.618</v>
      </c>
      <c r="E6" s="58" t="n">
        <v>82.6</v>
      </c>
      <c r="F6" s="59" t="n">
        <v>102</v>
      </c>
      <c r="G6" s="59" t="n">
        <v>83</v>
      </c>
      <c r="H6" s="60" t="n">
        <v>24</v>
      </c>
      <c r="I6" s="60" t="n">
        <v>0</v>
      </c>
      <c r="J6" s="60" t="n">
        <v>24</v>
      </c>
      <c r="K6" s="60" t="n">
        <v>0</v>
      </c>
      <c r="L6" s="61" t="n">
        <v>0</v>
      </c>
      <c r="M6" s="61" t="n">
        <v>0</v>
      </c>
      <c r="N6" s="61" t="n">
        <v>0</v>
      </c>
      <c r="O6" s="61" t="n">
        <v>0</v>
      </c>
      <c r="P6" s="61" t="n">
        <v>0</v>
      </c>
      <c r="Q6" s="61" t="n">
        <v>0</v>
      </c>
      <c r="R6" s="61" t="n">
        <v>3474</v>
      </c>
      <c r="S6" s="62" t="n">
        <v>2916</v>
      </c>
      <c r="T6" s="62" t="n">
        <v>2916</v>
      </c>
      <c r="U6" s="63" t="n">
        <v>2855</v>
      </c>
      <c r="V6" s="63" t="n">
        <v>2939</v>
      </c>
      <c r="W6" s="60" t="n">
        <v>40</v>
      </c>
      <c r="X6" s="60" t="n">
        <v>0</v>
      </c>
      <c r="Y6" s="60" t="n">
        <v>41</v>
      </c>
      <c r="Z6" s="60" t="n">
        <v>0</v>
      </c>
      <c r="AA6" s="60" t="n">
        <v>60</v>
      </c>
      <c r="AB6" s="59" t="n">
        <v>0</v>
      </c>
      <c r="AC6" s="59" t="n">
        <f aca="false">(V6-U6)+AZ6</f>
        <v>84</v>
      </c>
      <c r="AD6" s="65" t="n">
        <f aca="false">U6-T6</f>
        <v>-61</v>
      </c>
      <c r="AE6" s="59" t="n">
        <v>126</v>
      </c>
      <c r="AF6" s="66" t="n">
        <f aca="false">IF(AE6&gt;0, V6/(AE6*24),"no data")</f>
        <v>0.971891534391534</v>
      </c>
      <c r="AG6" s="67" t="n">
        <f aca="false">IF(R6&gt;0,R6/24,"no data")</f>
        <v>144.75</v>
      </c>
      <c r="AH6" s="66" t="n">
        <f aca="false">IF(U6&gt;0,(U6/R6),"no data")</f>
        <v>0.82181922855498</v>
      </c>
      <c r="AI6" s="68" t="n">
        <f aca="false">(1440-((W6*X6)+(Y6*Z6)+(AA6*AB6))/(W6+Y6+AA6))/1440</f>
        <v>1</v>
      </c>
      <c r="AJ6" s="69" t="n">
        <f aca="false">IF(U6&gt;0,(1440-((X6*W6+AT6*AU6)+(Z6*Y6+AV6*AW6)+(AA6*AB6+AX6*AY6))/(W6+Y6+AA6))/1440,"no data")</f>
        <v>0.872340425531915</v>
      </c>
      <c r="AK6" s="91" t="n">
        <v>7.255</v>
      </c>
      <c r="AL6" s="96" t="n">
        <v>136</v>
      </c>
      <c r="AM6" s="81" t="n">
        <f aca="false">AK6*AL6</f>
        <v>986.68</v>
      </c>
      <c r="AN6" s="91" t="n">
        <v>23.904</v>
      </c>
      <c r="AO6" s="166" t="n">
        <v>994.7289</v>
      </c>
      <c r="AP6" s="58" t="n">
        <f aca="false">AN6*AO6</f>
        <v>23777.9996256</v>
      </c>
      <c r="AQ6" s="166" t="n">
        <f aca="false">IF(U6&gt;0,((((AK6*AL6)+(AN6*AO6))/(U6*1000))*1000000),"no data")</f>
        <v>8674.14347656743</v>
      </c>
      <c r="AR6" s="168" t="n">
        <f aca="false">S6/24</f>
        <v>121.5</v>
      </c>
      <c r="AS6" s="34"/>
      <c r="AT6" s="59" t="n">
        <v>0</v>
      </c>
      <c r="AU6" s="76" t="n">
        <v>0</v>
      </c>
      <c r="AV6" s="76" t="n">
        <v>0</v>
      </c>
      <c r="AW6" s="59" t="n">
        <v>0</v>
      </c>
      <c r="AX6" s="76" t="n">
        <v>18</v>
      </c>
      <c r="AY6" s="59" t="n">
        <v>1440</v>
      </c>
      <c r="AZ6" s="59" t="n">
        <v>0</v>
      </c>
      <c r="BB6" s="77" t="n">
        <v>965</v>
      </c>
      <c r="BC6" s="77" t="n">
        <v>964</v>
      </c>
      <c r="BD6" s="77" t="n">
        <v>1010</v>
      </c>
      <c r="BE6" s="77" t="n">
        <f aca="false">BC6-BB6</f>
        <v>-1</v>
      </c>
      <c r="BF6" s="77" t="n">
        <f aca="false">AQ6</f>
        <v>8674.14347656743</v>
      </c>
      <c r="BG6" s="139" t="n">
        <f aca="false">BD6/24</f>
        <v>42.0833333333333</v>
      </c>
      <c r="BH6" s="79" t="n">
        <v>0.131</v>
      </c>
      <c r="BI6" s="80" t="n">
        <v>0.099</v>
      </c>
      <c r="BJ6" s="82" t="n">
        <v>23.61</v>
      </c>
      <c r="BK6" s="82" t="n">
        <v>20.89</v>
      </c>
      <c r="BL6" s="82" t="n">
        <v>17.6</v>
      </c>
      <c r="BM6" s="82" t="n">
        <v>50.15</v>
      </c>
      <c r="BN6" s="157" t="n">
        <v>0.9366</v>
      </c>
      <c r="BO6" s="82" t="n">
        <v>88.14</v>
      </c>
      <c r="BP6" s="81" t="n">
        <v>87.32</v>
      </c>
      <c r="BQ6" s="78" t="n">
        <f aca="false">BH6+BI6</f>
        <v>0.23</v>
      </c>
      <c r="BR6" s="77" t="n">
        <v>11495</v>
      </c>
      <c r="BS6" s="77" t="n">
        <v>11708</v>
      </c>
      <c r="BT6" s="78" t="n">
        <v>5.35</v>
      </c>
    </row>
    <row r="7" customFormat="false" ht="14.3" hidden="false" customHeight="false" outlineLevel="0" collapsed="false">
      <c r="A7" s="54"/>
      <c r="B7" s="55" t="n">
        <v>43642</v>
      </c>
      <c r="C7" s="56" t="n">
        <v>93.7</v>
      </c>
      <c r="D7" s="57" t="n">
        <v>0.575</v>
      </c>
      <c r="E7" s="58" t="n">
        <v>81</v>
      </c>
      <c r="F7" s="59" t="n">
        <v>106</v>
      </c>
      <c r="G7" s="59" t="n">
        <v>82</v>
      </c>
      <c r="H7" s="60" t="n">
        <v>14</v>
      </c>
      <c r="I7" s="60" t="n">
        <v>2</v>
      </c>
      <c r="J7" s="60" t="n">
        <v>24</v>
      </c>
      <c r="K7" s="60" t="n">
        <v>0</v>
      </c>
      <c r="L7" s="61" t="n">
        <v>9</v>
      </c>
      <c r="M7" s="61" t="n">
        <v>8</v>
      </c>
      <c r="N7" s="61" t="n">
        <v>0</v>
      </c>
      <c r="O7" s="61" t="n">
        <v>0</v>
      </c>
      <c r="P7" s="61" t="n">
        <v>0</v>
      </c>
      <c r="Q7" s="61" t="n">
        <v>0</v>
      </c>
      <c r="R7" s="61" t="n">
        <v>3358</v>
      </c>
      <c r="S7" s="62" t="n">
        <v>3106</v>
      </c>
      <c r="T7" s="62" t="n">
        <v>2277</v>
      </c>
      <c r="U7" s="63" t="n">
        <v>2231</v>
      </c>
      <c r="V7" s="63" t="n">
        <v>2308</v>
      </c>
      <c r="W7" s="60" t="n">
        <v>40</v>
      </c>
      <c r="X7" s="60" t="n">
        <v>0</v>
      </c>
      <c r="Y7" s="60" t="n">
        <v>41</v>
      </c>
      <c r="Z7" s="60" t="n">
        <v>0</v>
      </c>
      <c r="AA7" s="60" t="n">
        <v>60</v>
      </c>
      <c r="AB7" s="59" t="n">
        <v>0</v>
      </c>
      <c r="AC7" s="59" t="n">
        <f aca="false">(V7-U7)+AZ7</f>
        <v>77</v>
      </c>
      <c r="AD7" s="65" t="n">
        <f aca="false">U7-T7</f>
        <v>-46</v>
      </c>
      <c r="AE7" s="59" t="n">
        <v>123</v>
      </c>
      <c r="AF7" s="66" t="n">
        <f aca="false">IF(AE7&gt;0, V7/(AE7*24),"no data")</f>
        <v>0.781842818428184</v>
      </c>
      <c r="AG7" s="67" t="n">
        <f aca="false">IF(R7&gt;0,R7/24,"no data")</f>
        <v>139.916666666667</v>
      </c>
      <c r="AH7" s="66" t="n">
        <f aca="false">IF(U7&gt;0,(U7/R7),"no data")</f>
        <v>0.664383561643836</v>
      </c>
      <c r="AI7" s="68" t="n">
        <f aca="false">(1440-((W7*X7)+(Y7*Z7)+(AA7*AB7))/(W7+Y7+AA7))/1440</f>
        <v>1</v>
      </c>
      <c r="AJ7" s="69" t="n">
        <f aca="false">IF(U7&gt;0,(1440-((X7*W7+AT7*AU7)+(Z7*Y7+AV7*AW7)+(AA7*AB7+AX7*AY7))/(W7+Y7+AA7))/1440,"no data")</f>
        <v>0.796985815602837</v>
      </c>
      <c r="AK7" s="91" t="n">
        <v>7.071</v>
      </c>
      <c r="AL7" s="96" t="n">
        <v>135.4</v>
      </c>
      <c r="AM7" s="81" t="n">
        <f aca="false">AK7*AL7</f>
        <v>957.4134</v>
      </c>
      <c r="AN7" s="91" t="n">
        <v>18.863</v>
      </c>
      <c r="AO7" s="166" t="n">
        <v>1001.007</v>
      </c>
      <c r="AP7" s="58" t="n">
        <f aca="false">AN7*AO7</f>
        <v>18881.995041</v>
      </c>
      <c r="AQ7" s="166" t="n">
        <f aca="false">IF(U7&gt;0,((((AK7*AL7)+(AN7*AO7))/(U7*1000))*1000000),"no data")</f>
        <v>8892.60799686239</v>
      </c>
      <c r="AR7" s="168" t="n">
        <f aca="false">S7/24</f>
        <v>129.416666666667</v>
      </c>
      <c r="AS7" s="34"/>
      <c r="AT7" s="59" t="n">
        <v>18</v>
      </c>
      <c r="AU7" s="76" t="n">
        <v>50</v>
      </c>
      <c r="AV7" s="76" t="n">
        <v>0</v>
      </c>
      <c r="AW7" s="59" t="n">
        <v>0</v>
      </c>
      <c r="AX7" s="76" t="n">
        <v>28</v>
      </c>
      <c r="AY7" s="59" t="n">
        <v>1440</v>
      </c>
      <c r="AZ7" s="59" t="n">
        <v>0</v>
      </c>
      <c r="BB7" s="77" t="n">
        <v>576</v>
      </c>
      <c r="BC7" s="77" t="n">
        <v>963</v>
      </c>
      <c r="BD7" s="77" t="n">
        <v>769</v>
      </c>
      <c r="BE7" s="77" t="n">
        <f aca="false">BC7-BB7</f>
        <v>387</v>
      </c>
      <c r="BF7" s="77" t="n">
        <f aca="false">AQ7</f>
        <v>8892.60799686239</v>
      </c>
      <c r="BG7" s="139" t="n">
        <f aca="false">BD7/24</f>
        <v>32.0416666666667</v>
      </c>
      <c r="BH7" s="79" t="n">
        <v>0</v>
      </c>
      <c r="BI7" s="80" t="n">
        <v>0</v>
      </c>
      <c r="BJ7" s="82" t="n">
        <v>14.23</v>
      </c>
      <c r="BK7" s="82" t="n">
        <v>20.76</v>
      </c>
      <c r="BL7" s="82" t="n">
        <v>17.38</v>
      </c>
      <c r="BM7" s="82" t="n">
        <v>50.14</v>
      </c>
      <c r="BN7" s="83" t="n">
        <v>0.9366</v>
      </c>
      <c r="BO7" s="82" t="n">
        <v>87.99</v>
      </c>
      <c r="BP7" s="81" t="n">
        <v>87.25</v>
      </c>
      <c r="BQ7" s="78" t="n">
        <f aca="false">BH7+BI7</f>
        <v>0</v>
      </c>
      <c r="BR7" s="77" t="n">
        <v>11455</v>
      </c>
      <c r="BS7" s="77" t="n">
        <v>11617</v>
      </c>
      <c r="BT7" s="78" t="n">
        <v>0</v>
      </c>
    </row>
    <row r="8" customFormat="false" ht="14.3" hidden="false" customHeight="false" outlineLevel="0" collapsed="false">
      <c r="A8" s="54"/>
      <c r="B8" s="55" t="n">
        <v>43643</v>
      </c>
      <c r="C8" s="56" t="n">
        <v>91</v>
      </c>
      <c r="D8" s="57" t="n">
        <v>0.601</v>
      </c>
      <c r="E8" s="58" t="n">
        <v>80</v>
      </c>
      <c r="F8" s="59" t="n">
        <v>100</v>
      </c>
      <c r="G8" s="59" t="n">
        <v>80</v>
      </c>
      <c r="H8" s="60" t="n">
        <v>15</v>
      </c>
      <c r="I8" s="60" t="n">
        <v>0</v>
      </c>
      <c r="J8" s="60" t="n">
        <v>24</v>
      </c>
      <c r="K8" s="60" t="n">
        <v>0</v>
      </c>
      <c r="L8" s="61" t="n">
        <v>8</v>
      </c>
      <c r="M8" s="61" t="n">
        <v>23</v>
      </c>
      <c r="N8" s="61" t="n">
        <v>0</v>
      </c>
      <c r="O8" s="61" t="n">
        <v>0</v>
      </c>
      <c r="P8" s="61" t="n">
        <v>0</v>
      </c>
      <c r="Q8" s="61" t="n">
        <v>0</v>
      </c>
      <c r="R8" s="61" t="n">
        <v>3485</v>
      </c>
      <c r="S8" s="62" t="n">
        <v>3182</v>
      </c>
      <c r="T8" s="62" t="n">
        <v>2313</v>
      </c>
      <c r="U8" s="63" t="n">
        <v>2281</v>
      </c>
      <c r="V8" s="63" t="n">
        <v>2360</v>
      </c>
      <c r="W8" s="60" t="n">
        <v>40</v>
      </c>
      <c r="X8" s="60" t="n">
        <v>0</v>
      </c>
      <c r="Y8" s="60" t="n">
        <v>40</v>
      </c>
      <c r="Z8" s="60" t="n">
        <v>0</v>
      </c>
      <c r="AA8" s="60" t="n">
        <v>60</v>
      </c>
      <c r="AB8" s="59" t="n">
        <v>0</v>
      </c>
      <c r="AC8" s="59" t="n">
        <f aca="false">(V8-U8)+AZ8</f>
        <v>79</v>
      </c>
      <c r="AD8" s="65" t="n">
        <f aca="false">U8-T8</f>
        <v>-32</v>
      </c>
      <c r="AE8" s="59" t="n">
        <v>122</v>
      </c>
      <c r="AF8" s="66" t="n">
        <f aca="false">IF(AE8&gt;0, V8/(AE8*24),"no data")</f>
        <v>0.806010928961749</v>
      </c>
      <c r="AG8" s="67" t="n">
        <f aca="false">IF(R8&gt;0,R8/24,"no data")</f>
        <v>145.208333333333</v>
      </c>
      <c r="AH8" s="66" t="n">
        <f aca="false">IF(U8&gt;0,(U8/R8),"no data")</f>
        <v>0.654519368723099</v>
      </c>
      <c r="AI8" s="68" t="n">
        <f aca="false">(1440-((W8*X8)+(Y8*Z8)+(AA8*AB8))/(W8+Y8+AA8))/1440</f>
        <v>1</v>
      </c>
      <c r="AJ8" s="69" t="n">
        <f aca="false">IF(U8&gt;0,(1440-((X8*W8+AT8*AU8)+(Z8*Y8+AV8*AW8)+(AA8*AB8+AX8*AY8))/(W8+Y8+AA8))/1440,"no data")</f>
        <v>0.802921626984127</v>
      </c>
      <c r="AK8" s="91" t="n">
        <v>7.34</v>
      </c>
      <c r="AL8" s="96" t="n">
        <v>139.55</v>
      </c>
      <c r="AM8" s="81" t="n">
        <f aca="false">AK8*AL8</f>
        <v>1024.297</v>
      </c>
      <c r="AN8" s="91" t="n">
        <v>19.305</v>
      </c>
      <c r="AO8" s="166" t="n">
        <v>999.27</v>
      </c>
      <c r="AP8" s="58" t="n">
        <f aca="false">AN8*AO8</f>
        <v>19290.90735</v>
      </c>
      <c r="AQ8" s="166" t="n">
        <f aca="false">IF(U8&gt;0,((((AK8*AL8)+(AN8*AO8))/(U8*1000))*1000000),"no data")</f>
        <v>8906.27108724244</v>
      </c>
      <c r="AR8" s="168" t="n">
        <f aca="false">S8/24</f>
        <v>132.583333333333</v>
      </c>
      <c r="AS8" s="34"/>
      <c r="AT8" s="59" t="n">
        <v>23</v>
      </c>
      <c r="AU8" s="76" t="n">
        <v>37</v>
      </c>
      <c r="AV8" s="76" t="n">
        <v>0</v>
      </c>
      <c r="AW8" s="59" t="n">
        <v>0</v>
      </c>
      <c r="AX8" s="76" t="n">
        <v>27</v>
      </c>
      <c r="AY8" s="59" t="n">
        <v>1440</v>
      </c>
      <c r="AZ8" s="59" t="n">
        <v>0</v>
      </c>
      <c r="BB8" s="77" t="n">
        <v>609</v>
      </c>
      <c r="BC8" s="77" t="n">
        <v>961</v>
      </c>
      <c r="BD8" s="77" t="n">
        <v>790</v>
      </c>
      <c r="BE8" s="77" t="n">
        <f aca="false">BC8-BB8</f>
        <v>352</v>
      </c>
      <c r="BF8" s="77" t="n">
        <f aca="false">AQ8</f>
        <v>8906.27108724244</v>
      </c>
      <c r="BG8" s="139" t="n">
        <f aca="false">BD8/24</f>
        <v>32.9166666666667</v>
      </c>
      <c r="BH8" s="79" t="n">
        <v>0</v>
      </c>
      <c r="BI8" s="80" t="n">
        <v>0</v>
      </c>
      <c r="BJ8" s="82" t="n">
        <v>15.08</v>
      </c>
      <c r="BK8" s="82" t="n">
        <v>20.8</v>
      </c>
      <c r="BL8" s="82" t="n">
        <v>17.51</v>
      </c>
      <c r="BM8" s="82" t="n">
        <v>50.09</v>
      </c>
      <c r="BN8" s="83" t="n">
        <v>0.9346</v>
      </c>
      <c r="BO8" s="82" t="n">
        <v>88.27</v>
      </c>
      <c r="BP8" s="81" t="n">
        <v>87.12</v>
      </c>
      <c r="BQ8" s="78" t="n">
        <f aca="false">BH8+BI8</f>
        <v>0</v>
      </c>
      <c r="BR8" s="77" t="n">
        <v>11513</v>
      </c>
      <c r="BS8" s="77" t="n">
        <v>11674</v>
      </c>
      <c r="BT8" s="78" t="n">
        <v>6.57</v>
      </c>
    </row>
    <row r="9" customFormat="false" ht="14.3" hidden="false" customHeight="false" outlineLevel="0" collapsed="false">
      <c r="A9" s="54"/>
      <c r="B9" s="55" t="n">
        <v>43644</v>
      </c>
      <c r="C9" s="56" t="n">
        <v>96.47</v>
      </c>
      <c r="D9" s="57" t="n">
        <v>0.5949</v>
      </c>
      <c r="E9" s="58" t="n">
        <v>84.66</v>
      </c>
      <c r="F9" s="59" t="n">
        <v>107</v>
      </c>
      <c r="G9" s="59" t="n">
        <v>87</v>
      </c>
      <c r="H9" s="60" t="n">
        <v>24</v>
      </c>
      <c r="I9" s="60" t="n">
        <v>0</v>
      </c>
      <c r="J9" s="60" t="n">
        <v>24</v>
      </c>
      <c r="K9" s="60" t="n">
        <v>0</v>
      </c>
      <c r="L9" s="61" t="n">
        <v>0</v>
      </c>
      <c r="M9" s="61" t="n">
        <v>0</v>
      </c>
      <c r="N9" s="61" t="n">
        <v>0</v>
      </c>
      <c r="O9" s="61" t="n">
        <v>0</v>
      </c>
      <c r="P9" s="61" t="n">
        <v>0</v>
      </c>
      <c r="Q9" s="61" t="n">
        <v>0</v>
      </c>
      <c r="R9" s="61" t="n">
        <v>3432</v>
      </c>
      <c r="S9" s="62" t="n">
        <v>2863</v>
      </c>
      <c r="T9" s="62" t="n">
        <v>2863</v>
      </c>
      <c r="U9" s="63" t="n">
        <v>2794</v>
      </c>
      <c r="V9" s="63" t="n">
        <v>2880</v>
      </c>
      <c r="W9" s="60" t="n">
        <v>40</v>
      </c>
      <c r="X9" s="60" t="n">
        <v>0</v>
      </c>
      <c r="Y9" s="60" t="n">
        <v>39</v>
      </c>
      <c r="Z9" s="60" t="n">
        <v>0</v>
      </c>
      <c r="AA9" s="60" t="n">
        <v>60</v>
      </c>
      <c r="AB9" s="59" t="n">
        <v>0</v>
      </c>
      <c r="AC9" s="59" t="n">
        <f aca="false">(V9-U9)+AZ9</f>
        <v>86</v>
      </c>
      <c r="AD9" s="65" t="n">
        <f aca="false">U9-T9</f>
        <v>-69</v>
      </c>
      <c r="AE9" s="59" t="n">
        <v>124</v>
      </c>
      <c r="AF9" s="66" t="n">
        <f aca="false">IF(AE9&gt;0, V9/(AE9*24),"no data")</f>
        <v>0.967741935483871</v>
      </c>
      <c r="AG9" s="67" t="n">
        <f aca="false">IF(R9&gt;0,R9/24,"no data")</f>
        <v>143</v>
      </c>
      <c r="AH9" s="66" t="n">
        <f aca="false">IF(U9&gt;0,(U9/R9),"no data")</f>
        <v>0.814102564102564</v>
      </c>
      <c r="AI9" s="68" t="n">
        <f aca="false">(1440-((W9*X9)+(Y9*Z9)+(AA9*AB9))/(W9+Y9+AA9))/1440</f>
        <v>1</v>
      </c>
      <c r="AJ9" s="69" t="n">
        <f aca="false">IF(U9&gt;0,(1440-((X9*W9+AT9*AU9)+(Z9*Y9+AV9*AW9)+(AA9*AB9+AX9*AY9))/(W9+Y9+AA9))/1440,"no data")</f>
        <v>0.863309352517986</v>
      </c>
      <c r="AK9" s="91" t="n">
        <v>7.337</v>
      </c>
      <c r="AL9" s="96" t="n">
        <v>134.18</v>
      </c>
      <c r="AM9" s="81" t="n">
        <f aca="false">AK9*AL9</f>
        <v>984.47866</v>
      </c>
      <c r="AN9" s="91" t="n">
        <v>23.3833464</v>
      </c>
      <c r="AO9" s="166" t="n">
        <v>992.360593007338</v>
      </c>
      <c r="AP9" s="58" t="n">
        <f aca="false">AN9*AO9</f>
        <v>23204.7115</v>
      </c>
      <c r="AQ9" s="166" t="n">
        <f aca="false">IF(U9&gt;0,((((AK9*AL9)+(AN9*AO9))/(U9*1000))*1000000),"no data")</f>
        <v>8657.54837508948</v>
      </c>
      <c r="AR9" s="168" t="n">
        <f aca="false">S9/24</f>
        <v>119.291666666667</v>
      </c>
      <c r="AS9" s="34"/>
      <c r="AT9" s="59" t="n">
        <v>0</v>
      </c>
      <c r="AU9" s="76" t="n">
        <v>0</v>
      </c>
      <c r="AV9" s="76" t="n">
        <v>0</v>
      </c>
      <c r="AW9" s="59" t="n">
        <v>0</v>
      </c>
      <c r="AX9" s="76" t="n">
        <v>19</v>
      </c>
      <c r="AY9" s="59" t="n">
        <v>1440</v>
      </c>
      <c r="AZ9" s="59" t="n">
        <v>0</v>
      </c>
      <c r="BB9" s="77" t="n">
        <v>953</v>
      </c>
      <c r="BC9" s="77" t="n">
        <v>946</v>
      </c>
      <c r="BD9" s="77" t="n">
        <v>981</v>
      </c>
      <c r="BE9" s="77" t="n">
        <f aca="false">BC9-BB9</f>
        <v>-7</v>
      </c>
      <c r="BF9" s="77" t="n">
        <f aca="false">AQ9</f>
        <v>8657.54837508948</v>
      </c>
      <c r="BG9" s="139" t="n">
        <f aca="false">BD9/24</f>
        <v>40.875</v>
      </c>
      <c r="BH9" s="79" t="n">
        <v>0</v>
      </c>
      <c r="BI9" s="80" t="n">
        <v>0</v>
      </c>
      <c r="BJ9" s="82" t="n">
        <v>23.43</v>
      </c>
      <c r="BK9" s="82" t="n">
        <v>20.66</v>
      </c>
      <c r="BL9" s="82" t="n">
        <v>17.64</v>
      </c>
      <c r="BM9" s="82" t="n">
        <v>50.1</v>
      </c>
      <c r="BN9" s="83" t="n">
        <v>0.9366</v>
      </c>
      <c r="BO9" s="82" t="n">
        <v>88.35</v>
      </c>
      <c r="BP9" s="81" t="n">
        <v>87.19</v>
      </c>
      <c r="BQ9" s="78" t="n">
        <f aca="false">BH9+BI9</f>
        <v>0</v>
      </c>
      <c r="BR9" s="77" t="n">
        <v>11548</v>
      </c>
      <c r="BS9" s="77" t="n">
        <v>11820</v>
      </c>
      <c r="BT9" s="78" t="n">
        <v>3.42</v>
      </c>
    </row>
    <row r="10" customFormat="false" ht="14.3" hidden="false" customHeight="false" outlineLevel="0" collapsed="false">
      <c r="A10" s="54"/>
      <c r="B10" s="55" t="n">
        <v>43645</v>
      </c>
      <c r="C10" s="56" t="n">
        <v>96.86</v>
      </c>
      <c r="D10" s="57" t="n">
        <v>0.568</v>
      </c>
      <c r="E10" s="58" t="n">
        <v>82</v>
      </c>
      <c r="F10" s="59" t="n">
        <v>106.5</v>
      </c>
      <c r="G10" s="59" t="n">
        <v>84.7</v>
      </c>
      <c r="H10" s="60" t="n">
        <v>24</v>
      </c>
      <c r="I10" s="60" t="n">
        <v>0</v>
      </c>
      <c r="J10" s="60" t="n">
        <v>24</v>
      </c>
      <c r="K10" s="60" t="n">
        <v>0</v>
      </c>
      <c r="L10" s="61" t="n">
        <v>0</v>
      </c>
      <c r="M10" s="61" t="n">
        <v>0</v>
      </c>
      <c r="N10" s="61" t="n">
        <v>0</v>
      </c>
      <c r="O10" s="61" t="n">
        <v>0</v>
      </c>
      <c r="P10" s="61" t="n">
        <v>0</v>
      </c>
      <c r="Q10" s="61" t="n">
        <v>0</v>
      </c>
      <c r="R10" s="61" t="n">
        <v>3428</v>
      </c>
      <c r="S10" s="62" t="n">
        <v>2880</v>
      </c>
      <c r="T10" s="62" t="n">
        <v>2880</v>
      </c>
      <c r="U10" s="63" t="n">
        <v>2810</v>
      </c>
      <c r="V10" s="63" t="n">
        <v>2891</v>
      </c>
      <c r="W10" s="60" t="n">
        <v>40</v>
      </c>
      <c r="X10" s="60" t="n">
        <v>0</v>
      </c>
      <c r="Y10" s="60" t="n">
        <v>40</v>
      </c>
      <c r="Z10" s="60" t="n">
        <v>0</v>
      </c>
      <c r="AA10" s="60" t="n">
        <v>60</v>
      </c>
      <c r="AB10" s="59" t="n">
        <v>0</v>
      </c>
      <c r="AC10" s="59" t="n">
        <f aca="false">(V10-U10)+AZ10</f>
        <v>81</v>
      </c>
      <c r="AD10" s="65" t="n">
        <f aca="false">U10-T10</f>
        <v>-70</v>
      </c>
      <c r="AE10" s="59" t="n">
        <v>124</v>
      </c>
      <c r="AF10" s="66" t="n">
        <f aca="false">IF(AE10&gt;0, V10/(AE10*24),"no data")</f>
        <v>0.971438172043011</v>
      </c>
      <c r="AG10" s="67" t="n">
        <f aca="false">IF(R10&gt;0,R10/24,"no data")</f>
        <v>142.833333333333</v>
      </c>
      <c r="AH10" s="66" t="n">
        <f aca="false">IF(U10&gt;0,(U10/R10),"no data")</f>
        <v>0.819719953325554</v>
      </c>
      <c r="AI10" s="68" t="n">
        <f aca="false">(1440-((W10*X10)+(Y10*Z10)+(AA10*AB10))/(W10+Y10+AA10))/1440</f>
        <v>1</v>
      </c>
      <c r="AJ10" s="69" t="n">
        <f aca="false">IF(U10&gt;0,(1440-((X10*W10+AT10*AU10)+(Z10*Y10+AV10*AW10)+(AA10*AB10+AX10*AY10))/(W10+Y10+AA10))/1440,"no data")</f>
        <v>0.864285714285714</v>
      </c>
      <c r="AK10" s="91" t="n">
        <v>7.342</v>
      </c>
      <c r="AL10" s="96" t="n">
        <v>133.64</v>
      </c>
      <c r="AM10" s="81" t="n">
        <f aca="false">AK10*AL10</f>
        <v>981.18488</v>
      </c>
      <c r="AN10" s="91" t="n">
        <v>23.3734442</v>
      </c>
      <c r="AO10" s="166" t="n">
        <v>995.52037350148</v>
      </c>
      <c r="AP10" s="58" t="n">
        <f aca="false">AN10*AO10</f>
        <v>23268.7399</v>
      </c>
      <c r="AQ10" s="166" t="n">
        <f aca="false">IF(U10&gt;0,((((AK10*AL10)+(AN10*AO10))/(U10*1000))*1000000),"no data")</f>
        <v>8629.86646975089</v>
      </c>
      <c r="AR10" s="168" t="n">
        <f aca="false">S10/24</f>
        <v>120</v>
      </c>
      <c r="AS10" s="34"/>
      <c r="AT10" s="59" t="n">
        <v>0</v>
      </c>
      <c r="AU10" s="76" t="n">
        <v>0</v>
      </c>
      <c r="AV10" s="76" t="n">
        <v>0</v>
      </c>
      <c r="AW10" s="59" t="n">
        <v>0</v>
      </c>
      <c r="AX10" s="76" t="n">
        <v>19</v>
      </c>
      <c r="AY10" s="59" t="n">
        <v>1440</v>
      </c>
      <c r="AZ10" s="59" t="n">
        <v>0</v>
      </c>
      <c r="BB10" s="77" t="n">
        <v>957</v>
      </c>
      <c r="BC10" s="77" t="n">
        <v>949</v>
      </c>
      <c r="BD10" s="77" t="n">
        <v>985</v>
      </c>
      <c r="BE10" s="77" t="n">
        <f aca="false">BC10-BB10</f>
        <v>-8</v>
      </c>
      <c r="BF10" s="77" t="n">
        <f aca="false">AQ10</f>
        <v>8629.86646975089</v>
      </c>
      <c r="BG10" s="139" t="n">
        <f aca="false">BD10/24</f>
        <v>41.0416666666667</v>
      </c>
      <c r="BH10" s="79" t="n">
        <v>0</v>
      </c>
      <c r="BI10" s="80" t="n">
        <v>0</v>
      </c>
      <c r="BJ10" s="82" t="n">
        <v>23.36</v>
      </c>
      <c r="BK10" s="82" t="n">
        <v>20.6</v>
      </c>
      <c r="BL10" s="82" t="n">
        <v>17.52</v>
      </c>
      <c r="BM10" s="82" t="n">
        <v>50.13</v>
      </c>
      <c r="BN10" s="83" t="n">
        <v>0.9368</v>
      </c>
      <c r="BO10" s="82" t="n">
        <v>88.18</v>
      </c>
      <c r="BP10" s="81" t="n">
        <v>87.15</v>
      </c>
      <c r="BQ10" s="78" t="n">
        <f aca="false">BH10+BI10</f>
        <v>0</v>
      </c>
      <c r="BR10" s="77" t="n">
        <v>11463</v>
      </c>
      <c r="BS10" s="77" t="n">
        <v>11729</v>
      </c>
      <c r="BT10" s="78" t="n">
        <v>0</v>
      </c>
    </row>
    <row r="11" customFormat="false" ht="14.3" hidden="false" customHeight="false" outlineLevel="0" collapsed="false">
      <c r="A11" s="54"/>
      <c r="B11" s="55" t="n">
        <v>43646</v>
      </c>
      <c r="C11" s="56" t="n">
        <v>95.5</v>
      </c>
      <c r="D11" s="57" t="n">
        <v>0.531</v>
      </c>
      <c r="E11" s="58" t="n">
        <v>80.5</v>
      </c>
      <c r="F11" s="59" t="n">
        <v>104</v>
      </c>
      <c r="G11" s="59" t="n">
        <v>85</v>
      </c>
      <c r="H11" s="60" t="n">
        <v>24</v>
      </c>
      <c r="I11" s="60" t="n">
        <v>0</v>
      </c>
      <c r="J11" s="60" t="n">
        <v>24</v>
      </c>
      <c r="K11" s="60" t="n">
        <v>0</v>
      </c>
      <c r="L11" s="61" t="n">
        <v>0</v>
      </c>
      <c r="M11" s="61" t="n">
        <v>0</v>
      </c>
      <c r="N11" s="61" t="n">
        <v>0</v>
      </c>
      <c r="O11" s="61" t="n">
        <v>0</v>
      </c>
      <c r="P11" s="61" t="n">
        <v>0</v>
      </c>
      <c r="Q11" s="61" t="n">
        <v>0</v>
      </c>
      <c r="R11" s="61" t="n">
        <v>3443</v>
      </c>
      <c r="S11" s="62" t="n">
        <v>2895</v>
      </c>
      <c r="T11" s="62" t="n">
        <v>2895</v>
      </c>
      <c r="U11" s="63" t="n">
        <v>2833</v>
      </c>
      <c r="V11" s="63" t="n">
        <v>2919</v>
      </c>
      <c r="W11" s="60" t="n">
        <v>40</v>
      </c>
      <c r="X11" s="60" t="n">
        <v>0</v>
      </c>
      <c r="Y11" s="60" t="n">
        <v>40</v>
      </c>
      <c r="Z11" s="60" t="n">
        <v>0</v>
      </c>
      <c r="AA11" s="60" t="n">
        <v>60</v>
      </c>
      <c r="AB11" s="59" t="n">
        <v>0</v>
      </c>
      <c r="AC11" s="59" t="n">
        <f aca="false">(V11-U11)+AZ11</f>
        <v>86</v>
      </c>
      <c r="AD11" s="65" t="n">
        <f aca="false">U11-T11</f>
        <v>-62</v>
      </c>
      <c r="AE11" s="59" t="n">
        <v>124</v>
      </c>
      <c r="AF11" s="66" t="n">
        <f aca="false">IF(AE11&gt;0, V11/(AE11*24),"no data")</f>
        <v>0.980846774193548</v>
      </c>
      <c r="AG11" s="67" t="n">
        <f aca="false">IF(R11&gt;0,R11/24,"no data")</f>
        <v>143.458333333333</v>
      </c>
      <c r="AH11" s="66" t="n">
        <f aca="false">IF(U11&gt;0,(U11/R11),"no data")</f>
        <v>0.822828928260238</v>
      </c>
      <c r="AI11" s="68" t="n">
        <f aca="false">(1440-((W11*X11)+(Y11*Z11)+(AA11*AB11))/(W11+Y11+AA11))/1440</f>
        <v>1</v>
      </c>
      <c r="AJ11" s="69" t="n">
        <f aca="false">IF(U11&gt;0,(1440-((X11*W11+AT11*AU11)+(Z11*Y11+AV11*AW11)+(AA11*AB11+AX11*AY11))/(W11+Y11+AA11))/1440,"no data")</f>
        <v>0.864285714285714</v>
      </c>
      <c r="AK11" s="91" t="n">
        <v>7.441</v>
      </c>
      <c r="AL11" s="96" t="n">
        <v>132.86</v>
      </c>
      <c r="AM11" s="81" t="n">
        <f aca="false">AK11*AL11</f>
        <v>988.61126</v>
      </c>
      <c r="AN11" s="91" t="n">
        <v>23.520117</v>
      </c>
      <c r="AO11" s="166" t="n">
        <v>997.46101603151</v>
      </c>
      <c r="AP11" s="58" t="n">
        <f aca="false">AN11*AO11</f>
        <v>23460.3998</v>
      </c>
      <c r="AQ11" s="166" t="n">
        <f aca="false">IF(U11&gt;0,((((AK11*AL11)+(AN11*AO11))/(U11*1000))*1000000),"no data")</f>
        <v>8630.07803035651</v>
      </c>
      <c r="AR11" s="168" t="n">
        <f aca="false">S11/24</f>
        <v>120.625</v>
      </c>
      <c r="AS11" s="34"/>
      <c r="AT11" s="59" t="n">
        <v>0</v>
      </c>
      <c r="AU11" s="76" t="n">
        <v>0</v>
      </c>
      <c r="AV11" s="76" t="n">
        <v>0</v>
      </c>
      <c r="AW11" s="59" t="n">
        <v>0</v>
      </c>
      <c r="AX11" s="76" t="n">
        <v>19</v>
      </c>
      <c r="AY11" s="59" t="n">
        <v>1440</v>
      </c>
      <c r="AZ11" s="59" t="n">
        <v>0</v>
      </c>
      <c r="BB11" s="77" t="n">
        <v>968</v>
      </c>
      <c r="BC11" s="77" t="n">
        <v>959</v>
      </c>
      <c r="BD11" s="77" t="n">
        <v>992</v>
      </c>
      <c r="BE11" s="77" t="n">
        <f aca="false">BC11-BB11</f>
        <v>-9</v>
      </c>
      <c r="BF11" s="77" t="n">
        <f aca="false">AQ11</f>
        <v>8630.07803035651</v>
      </c>
      <c r="BG11" s="139" t="n">
        <f aca="false">BD11/24</f>
        <v>41.3333333333333</v>
      </c>
      <c r="BH11" s="79" t="n">
        <v>0</v>
      </c>
      <c r="BI11" s="80" t="n">
        <v>0</v>
      </c>
      <c r="BJ11" s="82" t="n">
        <v>23.47</v>
      </c>
      <c r="BK11" s="82" t="n">
        <v>20.68</v>
      </c>
      <c r="BL11" s="82" t="n">
        <v>17.63</v>
      </c>
      <c r="BM11" s="82" t="n">
        <v>50.12</v>
      </c>
      <c r="BN11" s="83" t="n">
        <v>0.9371</v>
      </c>
      <c r="BO11" s="82" t="n">
        <v>88.1</v>
      </c>
      <c r="BP11" s="81" t="n">
        <v>87.1</v>
      </c>
      <c r="BQ11" s="78" t="n">
        <f aca="false">BH11+BI11</f>
        <v>0</v>
      </c>
      <c r="BR11" s="77" t="n">
        <v>11415</v>
      </c>
      <c r="BS11" s="77" t="n">
        <v>11681</v>
      </c>
      <c r="BT11" s="78" t="n">
        <v>4.3</v>
      </c>
    </row>
    <row r="12" customFormat="false" ht="14.3" hidden="false" customHeight="false" outlineLevel="0" collapsed="false">
      <c r="A12" s="54"/>
      <c r="B12" s="55" t="n">
        <v>43647</v>
      </c>
      <c r="C12" s="56" t="n">
        <v>99</v>
      </c>
      <c r="D12" s="57" t="n">
        <v>0.541</v>
      </c>
      <c r="E12" s="58" t="n">
        <v>83</v>
      </c>
      <c r="F12" s="59" t="n">
        <v>108</v>
      </c>
      <c r="G12" s="59" t="n">
        <v>90</v>
      </c>
      <c r="H12" s="60" t="n">
        <v>24</v>
      </c>
      <c r="I12" s="60" t="n">
        <v>0</v>
      </c>
      <c r="J12" s="60" t="n">
        <v>24</v>
      </c>
      <c r="K12" s="60" t="n">
        <v>0</v>
      </c>
      <c r="L12" s="61" t="n">
        <v>0</v>
      </c>
      <c r="M12" s="61" t="n">
        <v>0</v>
      </c>
      <c r="N12" s="61" t="n">
        <v>0</v>
      </c>
      <c r="O12" s="61" t="n">
        <v>0</v>
      </c>
      <c r="P12" s="61" t="n">
        <v>0</v>
      </c>
      <c r="Q12" s="61" t="n">
        <v>0</v>
      </c>
      <c r="R12" s="61" t="n">
        <v>3401</v>
      </c>
      <c r="S12" s="62" t="n">
        <v>2867</v>
      </c>
      <c r="T12" s="62" t="n">
        <v>2867</v>
      </c>
      <c r="U12" s="63" t="n">
        <v>2795</v>
      </c>
      <c r="V12" s="63" t="n">
        <v>2880</v>
      </c>
      <c r="W12" s="60" t="n">
        <v>40</v>
      </c>
      <c r="X12" s="60" t="n">
        <v>0</v>
      </c>
      <c r="Y12" s="60" t="n">
        <v>39</v>
      </c>
      <c r="Z12" s="60" t="n">
        <v>0</v>
      </c>
      <c r="AA12" s="60" t="n">
        <v>60</v>
      </c>
      <c r="AB12" s="59" t="n">
        <v>0</v>
      </c>
      <c r="AC12" s="59" t="n">
        <f aca="false">(V12-U12)+AZ12</f>
        <v>85</v>
      </c>
      <c r="AD12" s="65" t="n">
        <f aca="false">U12-T12</f>
        <v>-72</v>
      </c>
      <c r="AE12" s="59" t="n">
        <v>121</v>
      </c>
      <c r="AF12" s="66" t="n">
        <f aca="false">IF(AE12&gt;0, V12/(AE12*24),"no data")</f>
        <v>0.991735537190083</v>
      </c>
      <c r="AG12" s="67" t="n">
        <f aca="false">IF(R12&gt;0,R12/24,"no data")</f>
        <v>141.708333333333</v>
      </c>
      <c r="AH12" s="66" t="n">
        <f aca="false">IF(U12&gt;0,(U12/R12),"no data")</f>
        <v>0.821817112613937</v>
      </c>
      <c r="AI12" s="68" t="n">
        <f aca="false">(1440-((W12*X12)+(Y12*Z12)+(AA12*AB12))/(W12+Y12+AA12))/1440</f>
        <v>1</v>
      </c>
      <c r="AJ12" s="69" t="n">
        <f aca="false">IF(U12&gt;0,(1440-((X12*W12+AT12*AU12)+(Z12*Y12+AV12*AW12)+(AA12*AB12+AX12*AY12))/(W12+Y12+AA12))/1440,"no data")</f>
        <v>0.863309352517986</v>
      </c>
      <c r="AK12" s="70" t="n">
        <v>7.28</v>
      </c>
      <c r="AL12" s="166" t="n">
        <v>134.88</v>
      </c>
      <c r="AM12" s="81" t="n">
        <f aca="false">AK12*AL12</f>
        <v>981.9264</v>
      </c>
      <c r="AN12" s="70" t="n">
        <v>23.3108</v>
      </c>
      <c r="AO12" s="170" t="n">
        <v>997.305111793675</v>
      </c>
      <c r="AP12" s="58" t="n">
        <f aca="false">AN12*AO12</f>
        <v>23247.98</v>
      </c>
      <c r="AQ12" s="166" t="n">
        <f aca="false">IF(U12&gt;0,((((AK12*AL12)+(AN12*AO12))/(U12*1000))*1000000),"no data")</f>
        <v>8669.01838998211</v>
      </c>
      <c r="AR12" s="168" t="n">
        <f aca="false">S12/24</f>
        <v>119.458333333333</v>
      </c>
      <c r="AS12" s="34"/>
      <c r="AT12" s="59" t="n">
        <v>0</v>
      </c>
      <c r="AU12" s="76" t="n">
        <v>0</v>
      </c>
      <c r="AV12" s="76" t="n">
        <v>0</v>
      </c>
      <c r="AW12" s="59" t="n">
        <v>0</v>
      </c>
      <c r="AX12" s="76" t="n">
        <v>19</v>
      </c>
      <c r="AY12" s="59" t="n">
        <v>1440</v>
      </c>
      <c r="AZ12" s="59" t="n">
        <v>0</v>
      </c>
      <c r="BB12" s="77" t="n">
        <v>951</v>
      </c>
      <c r="BC12" s="77" t="n">
        <v>946</v>
      </c>
      <c r="BD12" s="77" t="n">
        <v>983</v>
      </c>
      <c r="BE12" s="77" t="n">
        <f aca="false">BC12-BB12</f>
        <v>-5</v>
      </c>
      <c r="BF12" s="77" t="n">
        <f aca="false">AQ12</f>
        <v>8669.01838998211</v>
      </c>
      <c r="BG12" s="139" t="n">
        <f aca="false">BD12/24</f>
        <v>40.9583333333333</v>
      </c>
      <c r="BH12" s="79" t="n">
        <v>0</v>
      </c>
      <c r="BI12" s="80" t="n">
        <v>0</v>
      </c>
      <c r="BJ12" s="82" t="n">
        <v>23.27</v>
      </c>
      <c r="BK12" s="82" t="n">
        <v>20.52</v>
      </c>
      <c r="BL12" s="82" t="n">
        <v>17.49</v>
      </c>
      <c r="BM12" s="82" t="n">
        <v>50.1</v>
      </c>
      <c r="BN12" s="83" t="n">
        <v>0.9365</v>
      </c>
      <c r="BO12" s="82" t="n">
        <v>88.19</v>
      </c>
      <c r="BP12" s="81" t="n">
        <v>87.15</v>
      </c>
      <c r="BQ12" s="78" t="n">
        <f aca="false">BH12+BI12</f>
        <v>0</v>
      </c>
      <c r="BR12" s="77" t="n">
        <v>11477</v>
      </c>
      <c r="BS12" s="77" t="n">
        <v>11729</v>
      </c>
      <c r="BT12" s="78" t="n">
        <v>0.8</v>
      </c>
    </row>
    <row r="13" customFormat="false" ht="14.3" hidden="false" customHeight="false" outlineLevel="0" collapsed="false">
      <c r="A13" s="54" t="s">
        <v>111</v>
      </c>
      <c r="B13" s="55" t="n">
        <v>43648</v>
      </c>
      <c r="C13" s="103" t="n">
        <v>98</v>
      </c>
      <c r="D13" s="104" t="n">
        <v>0.55</v>
      </c>
      <c r="E13" s="105" t="n">
        <v>82</v>
      </c>
      <c r="F13" s="106" t="n">
        <v>108</v>
      </c>
      <c r="G13" s="106" t="n">
        <v>86</v>
      </c>
      <c r="H13" s="107" t="n">
        <v>24</v>
      </c>
      <c r="I13" s="107" t="n">
        <v>0</v>
      </c>
      <c r="J13" s="107" t="n">
        <v>24</v>
      </c>
      <c r="K13" s="107" t="n">
        <v>0</v>
      </c>
      <c r="L13" s="108" t="n">
        <v>0</v>
      </c>
      <c r="M13" s="108" t="n">
        <v>0</v>
      </c>
      <c r="N13" s="108" t="n">
        <v>0</v>
      </c>
      <c r="O13" s="108" t="n">
        <v>0</v>
      </c>
      <c r="P13" s="108" t="n">
        <v>0</v>
      </c>
      <c r="Q13" s="108" t="n">
        <v>0</v>
      </c>
      <c r="R13" s="109" t="n">
        <v>3418</v>
      </c>
      <c r="S13" s="110" t="n">
        <v>2874</v>
      </c>
      <c r="T13" s="110" t="n">
        <v>2874</v>
      </c>
      <c r="U13" s="111" t="n">
        <v>2813</v>
      </c>
      <c r="V13" s="111" t="n">
        <v>2900</v>
      </c>
      <c r="W13" s="106" t="n">
        <v>40</v>
      </c>
      <c r="X13" s="106" t="n">
        <v>0</v>
      </c>
      <c r="Y13" s="106" t="n">
        <v>40</v>
      </c>
      <c r="Z13" s="106" t="n">
        <v>0</v>
      </c>
      <c r="AA13" s="106" t="n">
        <v>60</v>
      </c>
      <c r="AB13" s="106" t="n">
        <v>0</v>
      </c>
      <c r="AC13" s="106" t="n">
        <f aca="false">(V13-U13)+AZ13</f>
        <v>87</v>
      </c>
      <c r="AD13" s="113" t="n">
        <f aca="false">U13-T13</f>
        <v>-61</v>
      </c>
      <c r="AE13" s="106" t="n">
        <v>123</v>
      </c>
      <c r="AF13" s="114" t="n">
        <f aca="false">IF(AE13&gt;0, V13/(AE13*24),"no data")</f>
        <v>0.982384823848238</v>
      </c>
      <c r="AG13" s="115" t="n">
        <f aca="false">IF(R13&gt;0,R13/24,"no data")</f>
        <v>142.416666666667</v>
      </c>
      <c r="AH13" s="114" t="n">
        <f aca="false">IF(U13&gt;0,(U13/R13),"no data")</f>
        <v>0.822995904037449</v>
      </c>
      <c r="AI13" s="116" t="n">
        <f aca="false">(1440-((W13*X13)+(Y13*Z13)+(AA13*AB13))/(W13+Y13+AA13))/1440</f>
        <v>1</v>
      </c>
      <c r="AJ13" s="117" t="n">
        <f aca="false">IF(U13&gt;0,(1440-((X13*W13+AT13*AU13)+(Z13*Y13+AV13*AW13)+(AA13*AB13+AX13*AY13))/(W13+Y13+AA13))/1440,"no data")</f>
        <v>0.864285714285714</v>
      </c>
      <c r="AK13" s="91" t="n">
        <v>7.29</v>
      </c>
      <c r="AL13" s="166" t="n">
        <v>136.1</v>
      </c>
      <c r="AM13" s="105" t="n">
        <f aca="false">AK13*AL13</f>
        <v>992.169</v>
      </c>
      <c r="AN13" s="118" t="n">
        <v>23.38254</v>
      </c>
      <c r="AO13" s="118" t="n">
        <v>998.924411120434</v>
      </c>
      <c r="AP13" s="121" t="n">
        <f aca="false">AN13*AO13</f>
        <v>23357.39</v>
      </c>
      <c r="AQ13" s="122" t="n">
        <f aca="false">IF(U13&gt;0,((((AK13*AL13)+(AN13*AO13))/(U13*1000))*1000000),"no data")</f>
        <v>8656.08211873445</v>
      </c>
      <c r="AR13" s="123" t="n">
        <f aca="false">S13/24</f>
        <v>119.75</v>
      </c>
      <c r="AS13" s="34"/>
      <c r="AT13" s="124" t="n">
        <v>0</v>
      </c>
      <c r="AU13" s="106" t="n">
        <v>0</v>
      </c>
      <c r="AV13" s="125" t="n">
        <v>0</v>
      </c>
      <c r="AW13" s="125" t="n">
        <v>0</v>
      </c>
      <c r="AX13" s="106" t="n">
        <v>19</v>
      </c>
      <c r="AY13" s="125" t="n">
        <v>1440</v>
      </c>
      <c r="AZ13" s="106" t="n">
        <v>0</v>
      </c>
      <c r="BB13" s="106" t="n">
        <v>959</v>
      </c>
      <c r="BC13" s="106" t="n">
        <v>954</v>
      </c>
      <c r="BD13" s="106" t="n">
        <v>987</v>
      </c>
      <c r="BE13" s="126" t="n">
        <f aca="false">BC13-BB13</f>
        <v>-5</v>
      </c>
      <c r="BF13" s="127" t="n">
        <f aca="false">AQ13</f>
        <v>8656.08211873445</v>
      </c>
      <c r="BG13" s="128" t="n">
        <f aca="false">BD13/24</f>
        <v>41.125</v>
      </c>
      <c r="BH13" s="129" t="n">
        <v>0</v>
      </c>
      <c r="BI13" s="130" t="n">
        <v>0</v>
      </c>
      <c r="BJ13" s="126" t="n">
        <v>23.3</v>
      </c>
      <c r="BK13" s="126" t="n">
        <v>20.62</v>
      </c>
      <c r="BL13" s="126" t="n">
        <v>17.44</v>
      </c>
      <c r="BM13" s="128" t="n">
        <v>50.13</v>
      </c>
      <c r="BN13" s="131" t="n">
        <v>0.9359</v>
      </c>
      <c r="BO13" s="128" t="n">
        <v>88.06</v>
      </c>
      <c r="BP13" s="128" t="n">
        <v>87.18</v>
      </c>
      <c r="BQ13" s="128" t="n">
        <f aca="false">BH13+BI13</f>
        <v>0</v>
      </c>
      <c r="BR13" s="126" t="n">
        <v>11426</v>
      </c>
      <c r="BS13" s="126" t="n">
        <v>11682</v>
      </c>
      <c r="BT13" s="128" t="n">
        <v>0.5</v>
      </c>
    </row>
    <row r="14" customFormat="false" ht="14.3" hidden="false" customHeight="false" outlineLevel="0" collapsed="false">
      <c r="A14" s="54"/>
      <c r="B14" s="55" t="n">
        <v>43649</v>
      </c>
      <c r="C14" s="103" t="n">
        <v>99.2</v>
      </c>
      <c r="D14" s="132" t="n">
        <v>0.521</v>
      </c>
      <c r="E14" s="105" t="n">
        <v>81.9</v>
      </c>
      <c r="F14" s="106" t="n">
        <v>110</v>
      </c>
      <c r="G14" s="106" t="n">
        <v>86</v>
      </c>
      <c r="H14" s="107" t="n">
        <v>24</v>
      </c>
      <c r="I14" s="107" t="n">
        <v>0</v>
      </c>
      <c r="J14" s="107" t="n">
        <v>24</v>
      </c>
      <c r="K14" s="107" t="n">
        <v>0</v>
      </c>
      <c r="L14" s="108" t="n">
        <v>0</v>
      </c>
      <c r="M14" s="108" t="n">
        <v>0</v>
      </c>
      <c r="N14" s="108" t="n">
        <v>0</v>
      </c>
      <c r="O14" s="108" t="n">
        <v>0</v>
      </c>
      <c r="P14" s="108" t="n">
        <v>0</v>
      </c>
      <c r="Q14" s="108" t="n">
        <v>0</v>
      </c>
      <c r="R14" s="109" t="n">
        <v>3407</v>
      </c>
      <c r="S14" s="110" t="n">
        <v>2873</v>
      </c>
      <c r="T14" s="110" t="n">
        <v>2873</v>
      </c>
      <c r="U14" s="111" t="n">
        <v>2806</v>
      </c>
      <c r="V14" s="111" t="n">
        <v>2893</v>
      </c>
      <c r="W14" s="106" t="n">
        <v>40</v>
      </c>
      <c r="X14" s="106" t="n">
        <v>0</v>
      </c>
      <c r="Y14" s="106" t="n">
        <v>40</v>
      </c>
      <c r="Z14" s="106" t="n">
        <v>0</v>
      </c>
      <c r="AA14" s="106" t="n">
        <v>60</v>
      </c>
      <c r="AB14" s="106" t="n">
        <v>0</v>
      </c>
      <c r="AC14" s="106" t="n">
        <f aca="false">(V14-U14)+AZ14</f>
        <v>87</v>
      </c>
      <c r="AD14" s="113" t="n">
        <f aca="false">U14-T14</f>
        <v>-67</v>
      </c>
      <c r="AE14" s="106" t="n">
        <v>124</v>
      </c>
      <c r="AF14" s="114" t="n">
        <f aca="false">IF(AE14&gt;0, V14/(AE14*24),"no data")</f>
        <v>0.972110215053763</v>
      </c>
      <c r="AG14" s="115" t="n">
        <f aca="false">IF(R14&gt;0,R14/24,"no data")</f>
        <v>141.958333333333</v>
      </c>
      <c r="AH14" s="114" t="n">
        <f aca="false">IF(U14&gt;0,(U14/R14),"no data")</f>
        <v>0.823598473730555</v>
      </c>
      <c r="AI14" s="116" t="n">
        <f aca="false">(1440-((W14*X14)+(Y14*Z14)+(AA14*AB14))/(W14+Y14+AA14))/1440</f>
        <v>1</v>
      </c>
      <c r="AJ14" s="117" t="n">
        <f aca="false">IF(U14&gt;0,(1440-((X14*W14+AT14*AU14)+(Z14*Y14+AV14*AW14)+(AA14*AB14+AX14*AY14))/(W14+Y14+AA14))/1440,"no data")</f>
        <v>0.864285714285714</v>
      </c>
      <c r="AK14" s="91" t="n">
        <v>7.18</v>
      </c>
      <c r="AL14" s="96" t="n">
        <v>135.92</v>
      </c>
      <c r="AM14" s="105" t="n">
        <f aca="false">AK14*AL14</f>
        <v>975.9056</v>
      </c>
      <c r="AN14" s="118" t="n">
        <v>23.35754</v>
      </c>
      <c r="AO14" s="118" t="n">
        <v>999.415178139479</v>
      </c>
      <c r="AP14" s="121" t="n">
        <f aca="false">AN14*AO14</f>
        <v>23343.88</v>
      </c>
      <c r="AQ14" s="122" t="n">
        <f aca="false">IF(U14&gt;0,((((AK14*AL14)+(AN14*AO14))/(U14*1000))*1000000),"no data")</f>
        <v>8667.06543121882</v>
      </c>
      <c r="AR14" s="123" t="n">
        <f aca="false">S14/24</f>
        <v>119.708333333333</v>
      </c>
      <c r="AS14" s="34"/>
      <c r="AT14" s="124" t="n">
        <v>0</v>
      </c>
      <c r="AU14" s="106" t="n">
        <v>0</v>
      </c>
      <c r="AV14" s="125" t="n">
        <v>0</v>
      </c>
      <c r="AW14" s="125" t="n">
        <v>0</v>
      </c>
      <c r="AX14" s="106" t="n">
        <v>19</v>
      </c>
      <c r="AY14" s="125" t="n">
        <v>1440</v>
      </c>
      <c r="AZ14" s="106" t="n">
        <v>0</v>
      </c>
      <c r="BB14" s="106" t="n">
        <v>957</v>
      </c>
      <c r="BC14" s="106" t="n">
        <v>951</v>
      </c>
      <c r="BD14" s="106" t="n">
        <v>985</v>
      </c>
      <c r="BE14" s="126" t="n">
        <f aca="false">BC14-BB14</f>
        <v>-6</v>
      </c>
      <c r="BF14" s="127" t="n">
        <f aca="false">AQ14</f>
        <v>8667.06543121882</v>
      </c>
      <c r="BG14" s="128" t="n">
        <f aca="false">BD14/24</f>
        <v>41.0416666666667</v>
      </c>
      <c r="BH14" s="129" t="n">
        <v>0</v>
      </c>
      <c r="BI14" s="130" t="n">
        <v>0</v>
      </c>
      <c r="BJ14" s="126" t="n">
        <v>23.29</v>
      </c>
      <c r="BK14" s="126" t="n">
        <v>20.58</v>
      </c>
      <c r="BL14" s="126" t="n">
        <v>17.34</v>
      </c>
      <c r="BM14" s="126" t="n">
        <v>50.15</v>
      </c>
      <c r="BN14" s="131" t="n">
        <v>0.9361</v>
      </c>
      <c r="BO14" s="128" t="n">
        <v>88.1</v>
      </c>
      <c r="BP14" s="128" t="n">
        <v>87.15</v>
      </c>
      <c r="BQ14" s="128" t="n">
        <f aca="false">BH14+BI14</f>
        <v>0</v>
      </c>
      <c r="BR14" s="126" t="n">
        <v>11437</v>
      </c>
      <c r="BS14" s="126" t="n">
        <v>11686</v>
      </c>
      <c r="BT14" s="128" t="n">
        <v>3.25</v>
      </c>
    </row>
    <row r="15" customFormat="false" ht="14.3" hidden="false" customHeight="false" outlineLevel="0" collapsed="false">
      <c r="A15" s="54"/>
      <c r="B15" s="55" t="n">
        <v>43650</v>
      </c>
      <c r="C15" s="103" t="n">
        <v>99.5</v>
      </c>
      <c r="D15" s="132" t="n">
        <v>0.513</v>
      </c>
      <c r="E15" s="105" t="n">
        <v>81.7</v>
      </c>
      <c r="F15" s="106" t="n">
        <v>110</v>
      </c>
      <c r="G15" s="106" t="n">
        <v>88</v>
      </c>
      <c r="H15" s="107" t="n">
        <v>23</v>
      </c>
      <c r="I15" s="107" t="n">
        <v>3</v>
      </c>
      <c r="J15" s="107" t="n">
        <v>24</v>
      </c>
      <c r="K15" s="107" t="n">
        <v>0</v>
      </c>
      <c r="L15" s="108" t="n">
        <v>0</v>
      </c>
      <c r="M15" s="108" t="n">
        <v>42</v>
      </c>
      <c r="N15" s="108" t="n">
        <v>0</v>
      </c>
      <c r="O15" s="108" t="n">
        <v>0</v>
      </c>
      <c r="P15" s="108" t="n">
        <v>0</v>
      </c>
      <c r="Q15" s="108" t="n">
        <v>0</v>
      </c>
      <c r="R15" s="109" t="n">
        <v>3404</v>
      </c>
      <c r="S15" s="110" t="n">
        <v>2821</v>
      </c>
      <c r="T15" s="110" t="n">
        <v>2821</v>
      </c>
      <c r="U15" s="111" t="n">
        <v>2759</v>
      </c>
      <c r="V15" s="111" t="n">
        <v>2849</v>
      </c>
      <c r="W15" s="106" t="n">
        <v>40</v>
      </c>
      <c r="X15" s="106" t="n">
        <v>0</v>
      </c>
      <c r="Y15" s="106" t="n">
        <v>40</v>
      </c>
      <c r="Z15" s="106" t="n">
        <v>0</v>
      </c>
      <c r="AA15" s="106" t="n">
        <v>60</v>
      </c>
      <c r="AB15" s="106" t="n">
        <v>0</v>
      </c>
      <c r="AC15" s="106" t="n">
        <f aca="false">(V15-U15)+AZ15</f>
        <v>90</v>
      </c>
      <c r="AD15" s="113" t="n">
        <f aca="false">U15-T15</f>
        <v>-62</v>
      </c>
      <c r="AE15" s="106" t="n">
        <v>122</v>
      </c>
      <c r="AF15" s="114" t="n">
        <f aca="false">IF(AE15&gt;0, V15/(AE15*24),"no data")</f>
        <v>0.97301912568306</v>
      </c>
      <c r="AG15" s="115" t="n">
        <f aca="false">IF(R15&gt;0,R15/24,"no data")</f>
        <v>141.833333333333</v>
      </c>
      <c r="AH15" s="114" t="n">
        <f aca="false">IF(U15&gt;0,(U15/R15),"no data")</f>
        <v>0.810517038777908</v>
      </c>
      <c r="AI15" s="116" t="n">
        <f aca="false">(1440-((W15*X15)+(Y15*Z15)+(AA15*AB15))/(W15+Y15+AA15))/1440</f>
        <v>1</v>
      </c>
      <c r="AJ15" s="117" t="n">
        <f aca="false">IF(U15&gt;0,(1440-((X15*W15+AT15*AU15)+(Z15*Y15+AV15*AW15)+(AA15*AB15+AX15*AY15))/(W15+Y15+AA15))/1440,"no data")</f>
        <v>0.855952380952381</v>
      </c>
      <c r="AK15" s="91" t="n">
        <v>7.18</v>
      </c>
      <c r="AL15" s="96" t="n">
        <v>134.81</v>
      </c>
      <c r="AM15" s="105" t="n">
        <f aca="false">AK15*AL15</f>
        <v>967.9358</v>
      </c>
      <c r="AN15" s="118" t="n">
        <v>22.99691</v>
      </c>
      <c r="AO15" s="118" t="n">
        <v>997.874931893024</v>
      </c>
      <c r="AP15" s="121" t="n">
        <f aca="false">AN15*AO15</f>
        <v>22948.04</v>
      </c>
      <c r="AQ15" s="122" t="n">
        <f aca="false">IF(U15&gt;0,((((AK15*AL15)+(AN15*AO15))/(U15*1000))*1000000),"no data")</f>
        <v>8668.3493294672</v>
      </c>
      <c r="AR15" s="123" t="n">
        <f aca="false">S15/24</f>
        <v>117.541666666667</v>
      </c>
      <c r="AS15" s="34"/>
      <c r="AT15" s="133" t="n">
        <v>16</v>
      </c>
      <c r="AU15" s="106" t="n">
        <v>15</v>
      </c>
      <c r="AV15" s="125" t="n">
        <v>0</v>
      </c>
      <c r="AW15" s="125" t="n">
        <v>0</v>
      </c>
      <c r="AX15" s="106" t="n">
        <v>20</v>
      </c>
      <c r="AY15" s="125" t="n">
        <v>1440</v>
      </c>
      <c r="AZ15" s="106" t="n">
        <v>0</v>
      </c>
      <c r="BB15" s="106" t="n">
        <v>924</v>
      </c>
      <c r="BC15" s="106" t="n">
        <v>954</v>
      </c>
      <c r="BD15" s="106" t="n">
        <v>971</v>
      </c>
      <c r="BE15" s="126" t="n">
        <f aca="false">BC15-BB15</f>
        <v>30</v>
      </c>
      <c r="BF15" s="127" t="n">
        <f aca="false">AQ15</f>
        <v>8668.3493294672</v>
      </c>
      <c r="BG15" s="128" t="n">
        <f aca="false">BD15/24</f>
        <v>40.4583333333333</v>
      </c>
      <c r="BH15" s="129" t="n">
        <v>0</v>
      </c>
      <c r="BI15" s="130" t="n">
        <v>0</v>
      </c>
      <c r="BJ15" s="126" t="n">
        <v>22.55</v>
      </c>
      <c r="BK15" s="126" t="n">
        <v>20.6</v>
      </c>
      <c r="BL15" s="126" t="n">
        <v>17.28</v>
      </c>
      <c r="BM15" s="126" t="n">
        <v>50.17</v>
      </c>
      <c r="BN15" s="131" t="n">
        <v>0.9362</v>
      </c>
      <c r="BO15" s="128" t="n">
        <v>88.06</v>
      </c>
      <c r="BP15" s="128" t="n">
        <v>87.12</v>
      </c>
      <c r="BQ15" s="128" t="n">
        <f aca="false">BH15+BI15</f>
        <v>0</v>
      </c>
      <c r="BR15" s="126" t="n">
        <v>11452</v>
      </c>
      <c r="BS15" s="126" t="n">
        <v>11674</v>
      </c>
      <c r="BT15" s="128" t="n">
        <v>5.25</v>
      </c>
    </row>
    <row r="16" customFormat="false" ht="14.3" hidden="false" customHeight="false" outlineLevel="0" collapsed="false">
      <c r="A16" s="54"/>
      <c r="B16" s="55" t="n">
        <v>43651</v>
      </c>
      <c r="C16" s="103" t="n">
        <v>96.8</v>
      </c>
      <c r="D16" s="132" t="n">
        <v>0.598</v>
      </c>
      <c r="E16" s="105" t="n">
        <v>84.9</v>
      </c>
      <c r="F16" s="106" t="n">
        <v>107</v>
      </c>
      <c r="G16" s="106" t="n">
        <v>87</v>
      </c>
      <c r="H16" s="107" t="n">
        <v>16</v>
      </c>
      <c r="I16" s="107" t="n">
        <v>33</v>
      </c>
      <c r="J16" s="107" t="n">
        <v>24</v>
      </c>
      <c r="K16" s="107" t="n">
        <v>0</v>
      </c>
      <c r="L16" s="108" t="n">
        <v>7</v>
      </c>
      <c r="M16" s="108" t="n">
        <v>6</v>
      </c>
      <c r="N16" s="108" t="n">
        <v>0</v>
      </c>
      <c r="O16" s="108" t="n">
        <v>0</v>
      </c>
      <c r="P16" s="108" t="n">
        <v>0</v>
      </c>
      <c r="Q16" s="108" t="n">
        <v>0</v>
      </c>
      <c r="R16" s="109" t="n">
        <v>3429</v>
      </c>
      <c r="S16" s="110" t="n">
        <v>3032</v>
      </c>
      <c r="T16" s="110" t="n">
        <v>2384</v>
      </c>
      <c r="U16" s="111" t="n">
        <v>2326</v>
      </c>
      <c r="V16" s="111" t="n">
        <v>2409</v>
      </c>
      <c r="W16" s="106" t="n">
        <v>39</v>
      </c>
      <c r="X16" s="106" t="n">
        <v>0</v>
      </c>
      <c r="Y16" s="106" t="n">
        <v>39</v>
      </c>
      <c r="Z16" s="106" t="n">
        <v>0</v>
      </c>
      <c r="AA16" s="106" t="n">
        <v>60</v>
      </c>
      <c r="AB16" s="106" t="n">
        <v>0</v>
      </c>
      <c r="AC16" s="106" t="n">
        <f aca="false">(V16-U16)+AZ16</f>
        <v>83</v>
      </c>
      <c r="AD16" s="113" t="n">
        <f aca="false">U16-T16</f>
        <v>-58</v>
      </c>
      <c r="AE16" s="106" t="n">
        <v>120</v>
      </c>
      <c r="AF16" s="114" t="n">
        <f aca="false">IF(AE16&gt;0, V16/(AE16*24),"no data")</f>
        <v>0.836458333333333</v>
      </c>
      <c r="AG16" s="115" t="n">
        <f aca="false">IF(R16&gt;0,R16/24,"no data")</f>
        <v>142.875</v>
      </c>
      <c r="AH16" s="114" t="n">
        <f aca="false">IF(U16&gt;0,(U16/R16),"no data")</f>
        <v>0.678331875182269</v>
      </c>
      <c r="AI16" s="116" t="n">
        <f aca="false">(1440-((W16*X16)+(Y16*Z16)+(AA16*AB16))/(W16+Y16+AA16))/1440</f>
        <v>1</v>
      </c>
      <c r="AJ16" s="117" t="n">
        <f aca="false">IF(U16&gt;0,(1440-((X16*W16+AT16*AU16)+(Z16*Y16+AV16*AW16)+(AA16*AB16+AX16*AY16))/(W16+Y16+AA16))/1440,"no data")</f>
        <v>0.809586352657005</v>
      </c>
      <c r="AK16" s="91" t="n">
        <v>6.9</v>
      </c>
      <c r="AL16" s="96" t="n">
        <v>131.35</v>
      </c>
      <c r="AM16" s="105" t="n">
        <f aca="false">AK16*AL16</f>
        <v>906.315</v>
      </c>
      <c r="AN16" s="118" t="n">
        <v>19.69545</v>
      </c>
      <c r="AO16" s="118" t="n">
        <v>997.368427733309</v>
      </c>
      <c r="AP16" s="121" t="n">
        <f aca="false">AN16*AO16</f>
        <v>19643.62</v>
      </c>
      <c r="AQ16" s="122" t="n">
        <f aca="false">IF(U16&gt;0,((((AK16*AL16)+(AN16*AO16))/(U16*1000))*1000000),"no data")</f>
        <v>8834.88177128117</v>
      </c>
      <c r="AR16" s="123" t="n">
        <f aca="false">S16/24</f>
        <v>126.333333333333</v>
      </c>
      <c r="AS16" s="34"/>
      <c r="AT16" s="106" t="n">
        <v>19</v>
      </c>
      <c r="AU16" s="125" t="n">
        <v>21</v>
      </c>
      <c r="AV16" s="125" t="n">
        <v>0</v>
      </c>
      <c r="AW16" s="106" t="n">
        <v>0</v>
      </c>
      <c r="AX16" s="125" t="n">
        <v>26</v>
      </c>
      <c r="AY16" s="106" t="n">
        <v>1440</v>
      </c>
      <c r="AZ16" s="106" t="n">
        <v>0</v>
      </c>
      <c r="BB16" s="126" t="n">
        <v>657</v>
      </c>
      <c r="BC16" s="126" t="n">
        <v>940</v>
      </c>
      <c r="BD16" s="135" t="n">
        <v>812</v>
      </c>
      <c r="BE16" s="135" t="n">
        <f aca="false">BC16-BB16</f>
        <v>283</v>
      </c>
      <c r="BF16" s="127" t="n">
        <f aca="false">AQ16</f>
        <v>8834.88177128117</v>
      </c>
      <c r="BG16" s="128" t="n">
        <f aca="false">BD16/24</f>
        <v>33.8333333333333</v>
      </c>
      <c r="BH16" s="129" t="n">
        <v>0</v>
      </c>
      <c r="BI16" s="130" t="n">
        <v>0</v>
      </c>
      <c r="BJ16" s="126" t="n">
        <v>16.25</v>
      </c>
      <c r="BK16" s="126" t="n">
        <v>20.51</v>
      </c>
      <c r="BL16" s="126" t="n">
        <v>17.09</v>
      </c>
      <c r="BM16" s="126" t="n">
        <v>50.14</v>
      </c>
      <c r="BN16" s="131" t="n">
        <v>0.9375</v>
      </c>
      <c r="BO16" s="128" t="n">
        <v>88.37</v>
      </c>
      <c r="BP16" s="128" t="n">
        <v>87.29</v>
      </c>
      <c r="BQ16" s="128" t="n">
        <f aca="false">BH16+BI16</f>
        <v>0</v>
      </c>
      <c r="BR16" s="126" t="n">
        <v>11522</v>
      </c>
      <c r="BS16" s="126" t="n">
        <v>11755</v>
      </c>
      <c r="BT16" s="128" t="n">
        <v>0</v>
      </c>
    </row>
    <row r="17" customFormat="false" ht="14.3" hidden="false" customHeight="false" outlineLevel="0" collapsed="false">
      <c r="A17" s="54"/>
      <c r="B17" s="55" t="n">
        <v>43652</v>
      </c>
      <c r="C17" s="103" t="n">
        <v>92.3</v>
      </c>
      <c r="D17" s="132" t="n">
        <v>0.612</v>
      </c>
      <c r="E17" s="105" t="n">
        <v>81.9</v>
      </c>
      <c r="F17" s="106" t="n">
        <v>99</v>
      </c>
      <c r="G17" s="106" t="n">
        <v>82</v>
      </c>
      <c r="H17" s="107" t="n">
        <v>24</v>
      </c>
      <c r="I17" s="107" t="n">
        <v>0</v>
      </c>
      <c r="J17" s="107" t="n">
        <v>24</v>
      </c>
      <c r="K17" s="107" t="n">
        <v>0</v>
      </c>
      <c r="L17" s="108" t="n">
        <v>0</v>
      </c>
      <c r="M17" s="108" t="n">
        <v>0</v>
      </c>
      <c r="N17" s="108" t="n">
        <v>0</v>
      </c>
      <c r="O17" s="108" t="n">
        <v>0</v>
      </c>
      <c r="P17" s="108" t="n">
        <v>0</v>
      </c>
      <c r="Q17" s="108" t="n">
        <v>0</v>
      </c>
      <c r="R17" s="109" t="n">
        <v>3474</v>
      </c>
      <c r="S17" s="110" t="n">
        <v>2868</v>
      </c>
      <c r="T17" s="110" t="n">
        <v>2868</v>
      </c>
      <c r="U17" s="111" t="n">
        <v>2816</v>
      </c>
      <c r="V17" s="111" t="n">
        <v>2901</v>
      </c>
      <c r="W17" s="106" t="n">
        <v>40</v>
      </c>
      <c r="X17" s="106" t="n">
        <v>0</v>
      </c>
      <c r="Y17" s="106" t="n">
        <v>40</v>
      </c>
      <c r="Z17" s="106" t="n">
        <v>0</v>
      </c>
      <c r="AA17" s="106" t="n">
        <v>60</v>
      </c>
      <c r="AB17" s="106" t="n">
        <v>0</v>
      </c>
      <c r="AC17" s="106" t="n">
        <f aca="false">(V17-U17)+AZ17</f>
        <v>85</v>
      </c>
      <c r="AD17" s="113" t="n">
        <f aca="false">U17-T17</f>
        <v>-52</v>
      </c>
      <c r="AE17" s="106" t="n">
        <v>124</v>
      </c>
      <c r="AF17" s="114" t="n">
        <f aca="false">IF(AE17&gt;0, V17/(AE17*24),"no data")</f>
        <v>0.974798387096774</v>
      </c>
      <c r="AG17" s="115" t="n">
        <f aca="false">IF(R17&gt;0,R17/24,"no data")</f>
        <v>144.75</v>
      </c>
      <c r="AH17" s="114" t="n">
        <f aca="false">IF(U17&gt;0,(U17/R17),"no data")</f>
        <v>0.810592976396085</v>
      </c>
      <c r="AI17" s="116" t="n">
        <f aca="false">(1440-((W17*X17)+(Y17*Z17)+(AA17*AB17))/(W17+Y17+AA17))/1440</f>
        <v>1</v>
      </c>
      <c r="AJ17" s="117" t="n">
        <f aca="false">IF(U17&gt;0,(1440-((X17*W17+AT17*AU17)+(Z17*Y17+AV17*AW17)+(AA17*AB17+AX17*AY17))/(W17+Y17+AA17))/1440,"no data")</f>
        <v>0.864285714285714</v>
      </c>
      <c r="AK17" s="91" t="n">
        <v>6.8</v>
      </c>
      <c r="AL17" s="96" t="n">
        <v>132.63</v>
      </c>
      <c r="AM17" s="105" t="n">
        <f aca="false">AK17*AL17</f>
        <v>901.884</v>
      </c>
      <c r="AN17" s="118" t="n">
        <v>23.52275</v>
      </c>
      <c r="AO17" s="118" t="n">
        <v>996.8383798663</v>
      </c>
      <c r="AP17" s="121" t="n">
        <f aca="false">AN17*AO17</f>
        <v>23448.38</v>
      </c>
      <c r="AQ17" s="122" t="n">
        <f aca="false">IF(U17&gt;0,((((AK17*AL17)+(AN17*AO17))/(U17*1000))*1000000),"no data")</f>
        <v>8647.11079545455</v>
      </c>
      <c r="AR17" s="123" t="n">
        <f aca="false">S17/24</f>
        <v>119.5</v>
      </c>
      <c r="AS17" s="34"/>
      <c r="AT17" s="106" t="n">
        <v>0</v>
      </c>
      <c r="AU17" s="125" t="n">
        <v>0</v>
      </c>
      <c r="AV17" s="125" t="n">
        <v>0</v>
      </c>
      <c r="AW17" s="106" t="n">
        <v>0</v>
      </c>
      <c r="AX17" s="125" t="n">
        <v>19</v>
      </c>
      <c r="AY17" s="106" t="n">
        <v>1440</v>
      </c>
      <c r="AZ17" s="106" t="n">
        <v>0</v>
      </c>
      <c r="BB17" s="126" t="n">
        <v>962</v>
      </c>
      <c r="BC17" s="126" t="n">
        <v>955</v>
      </c>
      <c r="BD17" s="135" t="n">
        <v>984</v>
      </c>
      <c r="BE17" s="135" t="n">
        <f aca="false">BC17-BB17</f>
        <v>-7</v>
      </c>
      <c r="BF17" s="127" t="n">
        <f aca="false">AQ17</f>
        <v>8647.11079545455</v>
      </c>
      <c r="BG17" s="128" t="n">
        <f aca="false">BD17/24</f>
        <v>41</v>
      </c>
      <c r="BH17" s="129" t="n">
        <v>0</v>
      </c>
      <c r="BI17" s="130" t="n">
        <v>0</v>
      </c>
      <c r="BJ17" s="126" t="n">
        <v>23.43</v>
      </c>
      <c r="BK17" s="126" t="n">
        <v>20.69</v>
      </c>
      <c r="BL17" s="126" t="n">
        <v>17.35</v>
      </c>
      <c r="BM17" s="126" t="n">
        <v>50.15</v>
      </c>
      <c r="BN17" s="131" t="n">
        <v>0.9365</v>
      </c>
      <c r="BO17" s="128" t="n">
        <v>88.18</v>
      </c>
      <c r="BP17" s="128" t="n">
        <v>87.21</v>
      </c>
      <c r="BQ17" s="128" t="n">
        <f aca="false">BH17+BI17</f>
        <v>0</v>
      </c>
      <c r="BR17" s="126" t="n">
        <v>11444</v>
      </c>
      <c r="BS17" s="126" t="n">
        <v>11685</v>
      </c>
      <c r="BT17" s="128" t="n">
        <v>4.4</v>
      </c>
    </row>
    <row r="18" customFormat="false" ht="14.3" hidden="false" customHeight="false" outlineLevel="0" collapsed="false">
      <c r="A18" s="54"/>
      <c r="B18" s="55" t="n">
        <v>43653</v>
      </c>
      <c r="C18" s="103" t="n">
        <v>94.6</v>
      </c>
      <c r="D18" s="132" t="n">
        <v>0.595</v>
      </c>
      <c r="E18" s="105" t="n">
        <v>83.8</v>
      </c>
      <c r="F18" s="106" t="n">
        <v>104</v>
      </c>
      <c r="G18" s="106" t="n">
        <v>86</v>
      </c>
      <c r="H18" s="106" t="n">
        <v>24</v>
      </c>
      <c r="I18" s="106" t="n">
        <v>0</v>
      </c>
      <c r="J18" s="106" t="n">
        <v>24</v>
      </c>
      <c r="K18" s="106" t="n">
        <v>0</v>
      </c>
      <c r="L18" s="108" t="n">
        <v>0</v>
      </c>
      <c r="M18" s="108" t="n">
        <v>0</v>
      </c>
      <c r="N18" s="108" t="n">
        <v>0</v>
      </c>
      <c r="O18" s="108" t="n">
        <v>0</v>
      </c>
      <c r="P18" s="108" t="n">
        <v>0</v>
      </c>
      <c r="Q18" s="108" t="n">
        <v>0</v>
      </c>
      <c r="R18" s="109" t="n">
        <v>3452</v>
      </c>
      <c r="S18" s="110" t="n">
        <v>2861</v>
      </c>
      <c r="T18" s="110" t="n">
        <v>2861</v>
      </c>
      <c r="U18" s="111" t="n">
        <v>2804</v>
      </c>
      <c r="V18" s="111" t="n">
        <v>2889</v>
      </c>
      <c r="W18" s="106" t="n">
        <v>40</v>
      </c>
      <c r="X18" s="106" t="n">
        <v>0</v>
      </c>
      <c r="Y18" s="106" t="n">
        <v>40</v>
      </c>
      <c r="Z18" s="106" t="n">
        <v>0</v>
      </c>
      <c r="AA18" s="106" t="n">
        <v>60</v>
      </c>
      <c r="AB18" s="106" t="n">
        <v>0</v>
      </c>
      <c r="AC18" s="106" t="n">
        <f aca="false">(V18-U18)+AZ18</f>
        <v>85</v>
      </c>
      <c r="AD18" s="113" t="n">
        <f aca="false">U18-T18</f>
        <v>-57</v>
      </c>
      <c r="AE18" s="106" t="n">
        <v>122</v>
      </c>
      <c r="AF18" s="114" t="n">
        <f aca="false">IF(AE18&gt;0, V18/(AE18*24),"no data")</f>
        <v>0.986680327868852</v>
      </c>
      <c r="AG18" s="115" t="n">
        <f aca="false">IF(R18&gt;0,R18/24,"no data")</f>
        <v>143.833333333333</v>
      </c>
      <c r="AH18" s="114" t="n">
        <f aca="false">IF(U18&gt;0,(U18/R18),"no data")</f>
        <v>0.812282734646582</v>
      </c>
      <c r="AI18" s="116" t="n">
        <f aca="false">(1440-((W18*X18)+(Y18*Z18)+(AA18*AB18))/(W18+Y18+AA18))/1440</f>
        <v>1</v>
      </c>
      <c r="AJ18" s="117" t="n">
        <f aca="false">IF(U18&gt;0,(1440-((X18*W18+AT18*AU18)+(Z18*Y18+AV18*AW18)+(AA18*AB18+AX18*AY18))/(W18+Y18+AA18))/1440,"no data")</f>
        <v>0.864285714285714</v>
      </c>
      <c r="AK18" s="91" t="n">
        <v>6.8</v>
      </c>
      <c r="AL18" s="96" t="n">
        <v>130.55</v>
      </c>
      <c r="AM18" s="105" t="n">
        <f aca="false">AK18*AL18</f>
        <v>887.74</v>
      </c>
      <c r="AN18" s="118" t="n">
        <v>23.43896</v>
      </c>
      <c r="AO18" s="118" t="n">
        <v>996.629543290317</v>
      </c>
      <c r="AP18" s="121" t="n">
        <f aca="false">AN18*AO18</f>
        <v>23359.96</v>
      </c>
      <c r="AQ18" s="122" t="n">
        <f aca="false">IF(U18&gt;0,((((AK18*AL18)+(AN18*AO18))/(U18*1000))*1000000),"no data")</f>
        <v>8647.5392296719</v>
      </c>
      <c r="AR18" s="123" t="n">
        <f aca="false">S18/24</f>
        <v>119.208333333333</v>
      </c>
      <c r="AS18" s="34"/>
      <c r="AT18" s="106" t="n">
        <v>0</v>
      </c>
      <c r="AU18" s="106" t="n">
        <v>0</v>
      </c>
      <c r="AV18" s="106" t="n">
        <v>0</v>
      </c>
      <c r="AW18" s="106" t="n">
        <v>0</v>
      </c>
      <c r="AX18" s="106" t="n">
        <v>19</v>
      </c>
      <c r="AY18" s="106" t="n">
        <v>1440</v>
      </c>
      <c r="AZ18" s="106" t="n">
        <v>0</v>
      </c>
      <c r="BB18" s="126" t="n">
        <v>955</v>
      </c>
      <c r="BC18" s="126" t="n">
        <v>952</v>
      </c>
      <c r="BD18" s="126" t="n">
        <v>982</v>
      </c>
      <c r="BE18" s="135" t="n">
        <f aca="false">BC18-BB18</f>
        <v>-3</v>
      </c>
      <c r="BF18" s="128" t="n">
        <f aca="false">AQ18</f>
        <v>8647.5392296719</v>
      </c>
      <c r="BG18" s="128" t="n">
        <f aca="false">BD18/24</f>
        <v>40.9166666666667</v>
      </c>
      <c r="BH18" s="129" t="n">
        <v>0</v>
      </c>
      <c r="BI18" s="130" t="n">
        <v>0</v>
      </c>
      <c r="BJ18" s="126" t="n">
        <v>23.33</v>
      </c>
      <c r="BK18" s="126" t="n">
        <v>20.64</v>
      </c>
      <c r="BL18" s="126" t="n">
        <v>17.09</v>
      </c>
      <c r="BM18" s="126" t="n">
        <v>50.13</v>
      </c>
      <c r="BN18" s="131" t="n">
        <v>0.9373</v>
      </c>
      <c r="BO18" s="128" t="n">
        <v>88.23</v>
      </c>
      <c r="BP18" s="128" t="n">
        <v>87.22</v>
      </c>
      <c r="BQ18" s="128" t="n">
        <f aca="false">BH18+BI18</f>
        <v>0</v>
      </c>
      <c r="BR18" s="126" t="n">
        <v>11459</v>
      </c>
      <c r="BS18" s="126" t="n">
        <v>11683</v>
      </c>
      <c r="BT18" s="128" t="n">
        <v>0</v>
      </c>
    </row>
    <row r="19" customFormat="false" ht="14.3" hidden="false" customHeight="false" outlineLevel="0" collapsed="false">
      <c r="A19" s="54"/>
      <c r="B19" s="55" t="n">
        <v>43654</v>
      </c>
      <c r="C19" s="103" t="n">
        <v>99.5</v>
      </c>
      <c r="D19" s="132" t="n">
        <v>0.555</v>
      </c>
      <c r="E19" s="105" t="n">
        <v>84</v>
      </c>
      <c r="F19" s="106" t="n">
        <v>108</v>
      </c>
      <c r="G19" s="106" t="n">
        <v>90</v>
      </c>
      <c r="H19" s="106" t="n">
        <v>24</v>
      </c>
      <c r="I19" s="106" t="n">
        <v>0</v>
      </c>
      <c r="J19" s="106" t="n">
        <v>24</v>
      </c>
      <c r="K19" s="106" t="n">
        <v>0</v>
      </c>
      <c r="L19" s="108" t="n">
        <v>0</v>
      </c>
      <c r="M19" s="108" t="n">
        <v>0</v>
      </c>
      <c r="N19" s="108" t="n">
        <v>0</v>
      </c>
      <c r="O19" s="108" t="n">
        <v>0</v>
      </c>
      <c r="P19" s="108" t="n">
        <v>0</v>
      </c>
      <c r="Q19" s="108" t="n">
        <v>0</v>
      </c>
      <c r="R19" s="109" t="n">
        <v>3399</v>
      </c>
      <c r="S19" s="110" t="n">
        <v>2834</v>
      </c>
      <c r="T19" s="110" t="n">
        <v>2834</v>
      </c>
      <c r="U19" s="111" t="n">
        <v>2770</v>
      </c>
      <c r="V19" s="111" t="n">
        <v>2856</v>
      </c>
      <c r="W19" s="106" t="n">
        <v>39</v>
      </c>
      <c r="X19" s="106" t="n">
        <v>0</v>
      </c>
      <c r="Y19" s="106" t="n">
        <v>39</v>
      </c>
      <c r="Z19" s="106" t="n">
        <v>0</v>
      </c>
      <c r="AA19" s="106" t="n">
        <v>60</v>
      </c>
      <c r="AB19" s="106" t="n">
        <v>0</v>
      </c>
      <c r="AC19" s="106" t="n">
        <f aca="false">(V19-U19)+AZ19</f>
        <v>86</v>
      </c>
      <c r="AD19" s="113" t="n">
        <f aca="false">U19-T19</f>
        <v>-64</v>
      </c>
      <c r="AE19" s="106" t="n">
        <v>121</v>
      </c>
      <c r="AF19" s="114" t="n">
        <f aca="false">IF(AE19&gt;0, V19/(AE19*24),"no data")</f>
        <v>0.983471074380165</v>
      </c>
      <c r="AG19" s="115" t="n">
        <f aca="false">IF(R19&gt;0,R19/24,"no data")</f>
        <v>141.625</v>
      </c>
      <c r="AH19" s="114" t="n">
        <f aca="false">IF(U19&gt;0,(U19/R19),"no data")</f>
        <v>0.814945572227126</v>
      </c>
      <c r="AI19" s="116" t="n">
        <f aca="false">(1440-((W19*X19)+(Y19*Z19)+(AA19*AB19))/(W19+Y19+AA19))/1440</f>
        <v>1</v>
      </c>
      <c r="AJ19" s="117" t="n">
        <f aca="false">IF(U19&gt;0,(1440-((X19*W19+AT19*AU19)+(Z19*Y19+AV19*AW19)+(AA19*AB19+AX19*AY19))/(W19+Y19+AA19))/1440,"no data")</f>
        <v>0.86231884057971</v>
      </c>
      <c r="AK19" s="91" t="n">
        <v>6.7</v>
      </c>
      <c r="AL19" s="96" t="n">
        <v>134.78</v>
      </c>
      <c r="AM19" s="105" t="n">
        <f aca="false">AK19*AL19</f>
        <v>903.026</v>
      </c>
      <c r="AN19" s="118" t="n">
        <v>23.23338</v>
      </c>
      <c r="AO19" s="118" t="n">
        <v>996.644483067036</v>
      </c>
      <c r="AP19" s="121" t="n">
        <f aca="false">AN19*AO19</f>
        <v>23155.42</v>
      </c>
      <c r="AQ19" s="122" t="n">
        <f aca="false">IF(U19&gt;0,((((AK19*AL19)+(AN19*AO19))/(U19*1000))*1000000),"no data")</f>
        <v>8685.35956678701</v>
      </c>
      <c r="AR19" s="123" t="n">
        <f aca="false">S19/24</f>
        <v>118.083333333333</v>
      </c>
      <c r="AS19" s="34"/>
      <c r="AT19" s="106" t="n">
        <v>0</v>
      </c>
      <c r="AU19" s="106" t="n">
        <v>0</v>
      </c>
      <c r="AV19" s="106" t="n">
        <v>0</v>
      </c>
      <c r="AW19" s="106" t="n">
        <v>0</v>
      </c>
      <c r="AX19" s="106" t="n">
        <v>19</v>
      </c>
      <c r="AY19" s="106" t="n">
        <v>1440</v>
      </c>
      <c r="AZ19" s="106" t="n">
        <v>0</v>
      </c>
      <c r="BB19" s="126" t="n">
        <v>945</v>
      </c>
      <c r="BC19" s="126" t="n">
        <v>937</v>
      </c>
      <c r="BD19" s="126" t="n">
        <v>974</v>
      </c>
      <c r="BE19" s="135" t="n">
        <f aca="false">BC19-BB19</f>
        <v>-8</v>
      </c>
      <c r="BF19" s="128" t="n">
        <f aca="false">AQ19</f>
        <v>8685.35956678701</v>
      </c>
      <c r="BG19" s="128" t="n">
        <f aca="false">BD19/24</f>
        <v>40.5833333333333</v>
      </c>
      <c r="BH19" s="129" t="n">
        <v>0</v>
      </c>
      <c r="BI19" s="130" t="n">
        <v>0</v>
      </c>
      <c r="BJ19" s="126" t="n">
        <v>23.13</v>
      </c>
      <c r="BK19" s="126" t="n">
        <v>20.46</v>
      </c>
      <c r="BL19" s="126" t="n">
        <v>16.09</v>
      </c>
      <c r="BM19" s="126" t="n">
        <v>50.11</v>
      </c>
      <c r="BN19" s="131" t="n">
        <v>0.9353</v>
      </c>
      <c r="BO19" s="128" t="n">
        <v>88.24</v>
      </c>
      <c r="BP19" s="128" t="n">
        <v>87.3</v>
      </c>
      <c r="BQ19" s="128" t="n">
        <f aca="false">BH19+BI19</f>
        <v>0</v>
      </c>
      <c r="BR19" s="126" t="n">
        <v>11507</v>
      </c>
      <c r="BS19" s="126" t="n">
        <v>11713</v>
      </c>
      <c r="BT19" s="128" t="n">
        <v>3.4</v>
      </c>
    </row>
    <row r="20" customFormat="false" ht="14.3" hidden="false" customHeight="false" outlineLevel="0" collapsed="false">
      <c r="A20" s="54" t="s">
        <v>112</v>
      </c>
      <c r="B20" s="55" t="n">
        <v>43655</v>
      </c>
      <c r="C20" s="56" t="n">
        <v>97.9</v>
      </c>
      <c r="D20" s="57" t="n">
        <v>0.574</v>
      </c>
      <c r="E20" s="58" t="n">
        <v>84.2</v>
      </c>
      <c r="F20" s="59" t="n">
        <v>105</v>
      </c>
      <c r="G20" s="59" t="n">
        <v>93</v>
      </c>
      <c r="H20" s="59" t="n">
        <v>24</v>
      </c>
      <c r="I20" s="59" t="n">
        <v>0</v>
      </c>
      <c r="J20" s="59" t="n">
        <v>24</v>
      </c>
      <c r="K20" s="59" t="n">
        <v>0</v>
      </c>
      <c r="L20" s="162" t="n">
        <v>0</v>
      </c>
      <c r="M20" s="162" t="n">
        <v>0</v>
      </c>
      <c r="N20" s="162" t="n">
        <v>0</v>
      </c>
      <c r="O20" s="162" t="n">
        <v>0</v>
      </c>
      <c r="P20" s="162" t="n">
        <v>0</v>
      </c>
      <c r="Q20" s="162" t="n">
        <v>0</v>
      </c>
      <c r="R20" s="137" t="n">
        <v>3419</v>
      </c>
      <c r="S20" s="62" t="n">
        <v>2832</v>
      </c>
      <c r="T20" s="62" t="n">
        <v>2832</v>
      </c>
      <c r="U20" s="63" t="n">
        <v>2768</v>
      </c>
      <c r="V20" s="63" t="n">
        <v>2855</v>
      </c>
      <c r="W20" s="59" t="n">
        <v>39</v>
      </c>
      <c r="X20" s="59" t="n">
        <v>0</v>
      </c>
      <c r="Y20" s="59" t="n">
        <v>39</v>
      </c>
      <c r="Z20" s="59" t="n">
        <v>0</v>
      </c>
      <c r="AA20" s="59" t="n">
        <v>60</v>
      </c>
      <c r="AB20" s="59" t="n">
        <v>0</v>
      </c>
      <c r="AC20" s="59" t="n">
        <f aca="false">(V20-U20)+AZ20</f>
        <v>87</v>
      </c>
      <c r="AD20" s="65" t="n">
        <f aca="false">U20-T20</f>
        <v>-64</v>
      </c>
      <c r="AE20" s="59" t="n">
        <v>121</v>
      </c>
      <c r="AF20" s="66" t="n">
        <f aca="false">IF(AE20&gt;0, V20/(AE20*24),"no data")</f>
        <v>0.983126721763085</v>
      </c>
      <c r="AG20" s="67" t="n">
        <f aca="false">IF(R20&gt;0,R20/24,"no data")</f>
        <v>142.458333333333</v>
      </c>
      <c r="AH20" s="66" t="n">
        <f aca="false">IF(U20&gt;0,(U20/R20),"no data")</f>
        <v>0.809593448376718</v>
      </c>
      <c r="AI20" s="68" t="n">
        <f aca="false">(1440-((W20*X20)+(Y20*Z20)+(AA20*AB20))/(W20+Y20+AA20))/1440</f>
        <v>1</v>
      </c>
      <c r="AJ20" s="69" t="n">
        <f aca="false">IF(U20&gt;0,(1440-((X20*W20+AT20*AU20)+(Z20*Y20+AV20*AW20)+(AA20*AB20+AX20*AY20))/(W20+Y20+AA20))/1440,"no data")</f>
        <v>0.855072463768116</v>
      </c>
      <c r="AK20" s="91" t="n">
        <v>6.7</v>
      </c>
      <c r="AL20" s="96" t="n">
        <v>132.76</v>
      </c>
      <c r="AM20" s="58" t="n">
        <f aca="false">AK20*AL20</f>
        <v>889.492</v>
      </c>
      <c r="AN20" s="91" t="n">
        <v>23.02052</v>
      </c>
      <c r="AO20" s="166" t="n">
        <v>1006.95596797987</v>
      </c>
      <c r="AP20" s="73" t="n">
        <f aca="false">AN20*AO20</f>
        <v>23180.65</v>
      </c>
      <c r="AQ20" s="94" t="n">
        <f aca="false">IF(U20&gt;0,((((AK20*AL20)+(AN20*AO20))/(U20*1000))*1000000),"no data")</f>
        <v>8695.86054913295</v>
      </c>
      <c r="AR20" s="75" t="n">
        <f aca="false">S20/24</f>
        <v>118</v>
      </c>
      <c r="AS20" s="34"/>
      <c r="AT20" s="59" t="n">
        <v>0</v>
      </c>
      <c r="AU20" s="59" t="n">
        <v>0</v>
      </c>
      <c r="AV20" s="59" t="n">
        <v>0</v>
      </c>
      <c r="AW20" s="59" t="n">
        <v>0</v>
      </c>
      <c r="AX20" s="59" t="n">
        <v>20</v>
      </c>
      <c r="AY20" s="59" t="n">
        <v>1440</v>
      </c>
      <c r="AZ20" s="59" t="n">
        <v>0</v>
      </c>
      <c r="BB20" s="77" t="n">
        <v>943</v>
      </c>
      <c r="BC20" s="77" t="n">
        <v>939</v>
      </c>
      <c r="BD20" s="77" t="n">
        <v>973</v>
      </c>
      <c r="BE20" s="77" t="n">
        <f aca="false">BC20-BB20</f>
        <v>-4</v>
      </c>
      <c r="BF20" s="78" t="n">
        <f aca="false">AQ20</f>
        <v>8695.86054913295</v>
      </c>
      <c r="BG20" s="78" t="n">
        <f aca="false">BD20/24</f>
        <v>40.5416666666667</v>
      </c>
      <c r="BH20" s="140" t="n">
        <v>0</v>
      </c>
      <c r="BI20" s="100" t="n">
        <v>0</v>
      </c>
      <c r="BJ20" s="77" t="n">
        <v>22.96</v>
      </c>
      <c r="BK20" s="77" t="n">
        <v>20.42</v>
      </c>
      <c r="BL20" s="77" t="n">
        <v>15.82</v>
      </c>
      <c r="BM20" s="77" t="n">
        <v>50.15</v>
      </c>
      <c r="BN20" s="99" t="n">
        <v>0.9355</v>
      </c>
      <c r="BO20" s="78" t="n">
        <v>88.1</v>
      </c>
      <c r="BP20" s="78" t="n">
        <v>87.43</v>
      </c>
      <c r="BQ20" s="78" t="n">
        <f aca="false">BH20+BI20</f>
        <v>0</v>
      </c>
      <c r="BR20" s="77" t="n">
        <v>11437</v>
      </c>
      <c r="BS20" s="77" t="n">
        <v>11616</v>
      </c>
      <c r="BT20" s="78" t="n">
        <v>0</v>
      </c>
    </row>
    <row r="21" customFormat="false" ht="14.3" hidden="false" customHeight="false" outlineLevel="0" collapsed="false">
      <c r="A21" s="54"/>
      <c r="B21" s="55" t="n">
        <v>43656</v>
      </c>
      <c r="C21" s="56" t="n">
        <v>97.92</v>
      </c>
      <c r="D21" s="57" t="n">
        <v>0.622</v>
      </c>
      <c r="E21" s="58" t="n">
        <v>84.85</v>
      </c>
      <c r="F21" s="59" t="n">
        <v>104.4</v>
      </c>
      <c r="G21" s="59" t="n">
        <v>92.58</v>
      </c>
      <c r="H21" s="59" t="n">
        <v>24</v>
      </c>
      <c r="I21" s="59" t="n">
        <v>0</v>
      </c>
      <c r="J21" s="59" t="n">
        <v>24</v>
      </c>
      <c r="K21" s="59" t="n">
        <v>0</v>
      </c>
      <c r="L21" s="162" t="n">
        <v>0</v>
      </c>
      <c r="M21" s="162" t="n">
        <v>0</v>
      </c>
      <c r="N21" s="162" t="n">
        <v>0</v>
      </c>
      <c r="O21" s="162" t="n">
        <v>0</v>
      </c>
      <c r="P21" s="162" t="n">
        <v>0</v>
      </c>
      <c r="Q21" s="162" t="n">
        <v>0</v>
      </c>
      <c r="R21" s="137" t="n">
        <v>3417</v>
      </c>
      <c r="S21" s="62" t="n">
        <v>2821</v>
      </c>
      <c r="T21" s="62" t="n">
        <v>2821</v>
      </c>
      <c r="U21" s="63" t="n">
        <v>2757</v>
      </c>
      <c r="V21" s="63" t="n">
        <v>2849</v>
      </c>
      <c r="W21" s="59" t="n">
        <v>39</v>
      </c>
      <c r="X21" s="59" t="n">
        <v>0</v>
      </c>
      <c r="Y21" s="59" t="n">
        <v>39</v>
      </c>
      <c r="Z21" s="59" t="n">
        <v>0</v>
      </c>
      <c r="AA21" s="59" t="n">
        <v>60</v>
      </c>
      <c r="AB21" s="59" t="n">
        <v>0</v>
      </c>
      <c r="AC21" s="59" t="n">
        <f aca="false">(V21-U21)+AZ21</f>
        <v>92</v>
      </c>
      <c r="AD21" s="65" t="n">
        <f aca="false">U21-T21</f>
        <v>-64</v>
      </c>
      <c r="AE21" s="59" t="n">
        <v>120</v>
      </c>
      <c r="AF21" s="66" t="n">
        <f aca="false">IF(AE21&gt;0, V21/(AE21*24),"no data")</f>
        <v>0.989236111111111</v>
      </c>
      <c r="AG21" s="67" t="n">
        <f aca="false">IF(R21&gt;0,R21/24,"no data")</f>
        <v>142.375</v>
      </c>
      <c r="AH21" s="66" t="n">
        <f aca="false">IF(U21&gt;0,(U21/R21),"no data")</f>
        <v>0.80684811237928</v>
      </c>
      <c r="AI21" s="68" t="n">
        <f aca="false">(1440-((W21*X21)+(Y21*Z21)+(AA21*AB21))/(W21+Y21+AA21))/1440</f>
        <v>1</v>
      </c>
      <c r="AJ21" s="69" t="n">
        <f aca="false">IF(U21&gt;0,(1440-((X21*W21+AT21*AU21)+(Z21*Y21+AV21*AW21)+(AA21*AB21+AX21*AY21))/(W21+Y21+AA21))/1440,"no data")</f>
        <v>0.855072463768116</v>
      </c>
      <c r="AK21" s="91" t="n">
        <v>6.6</v>
      </c>
      <c r="AL21" s="96" t="n">
        <v>130.58</v>
      </c>
      <c r="AM21" s="58" t="n">
        <f aca="false">AK21*AL21</f>
        <v>861.828</v>
      </c>
      <c r="AN21" s="91" t="n">
        <v>22.954779</v>
      </c>
      <c r="AO21" s="166" t="n">
        <v>1009.94176419647</v>
      </c>
      <c r="AP21" s="73" t="n">
        <f aca="false">AN21*AO21</f>
        <v>23182.99</v>
      </c>
      <c r="AQ21" s="94" t="n">
        <f aca="false">IF(U21&gt;0,((((AK21*AL21)+(AN21*AO21))/(U21*1000))*1000000),"no data")</f>
        <v>8721.37033006892</v>
      </c>
      <c r="AR21" s="75" t="n">
        <f aca="false">S21/24</f>
        <v>117.541666666667</v>
      </c>
      <c r="AS21" s="34"/>
      <c r="AT21" s="59" t="n">
        <v>0</v>
      </c>
      <c r="AU21" s="59" t="n">
        <v>0</v>
      </c>
      <c r="AV21" s="59" t="n">
        <v>0</v>
      </c>
      <c r="AW21" s="59" t="n">
        <v>0</v>
      </c>
      <c r="AX21" s="59" t="n">
        <v>20</v>
      </c>
      <c r="AY21" s="59" t="n">
        <v>1440</v>
      </c>
      <c r="AZ21" s="59" t="n">
        <v>0</v>
      </c>
      <c r="BB21" s="77" t="n">
        <v>939</v>
      </c>
      <c r="BC21" s="77" t="n">
        <v>940</v>
      </c>
      <c r="BD21" s="77" t="n">
        <v>970</v>
      </c>
      <c r="BE21" s="77" t="n">
        <f aca="false">BC21-BB21</f>
        <v>1</v>
      </c>
      <c r="BF21" s="78" t="n">
        <f aca="false">AQ21</f>
        <v>8721.37033006892</v>
      </c>
      <c r="BG21" s="78" t="n">
        <f aca="false">BD21/24</f>
        <v>40.4166666666667</v>
      </c>
      <c r="BH21" s="140" t="n">
        <v>0</v>
      </c>
      <c r="BI21" s="100" t="n">
        <v>0</v>
      </c>
      <c r="BJ21" s="77" t="n">
        <v>22.92</v>
      </c>
      <c r="BK21" s="77" t="n">
        <v>20.4</v>
      </c>
      <c r="BL21" s="77" t="n">
        <v>15.76</v>
      </c>
      <c r="BM21" s="77" t="n">
        <v>50.11</v>
      </c>
      <c r="BN21" s="99" t="n">
        <v>0.9362</v>
      </c>
      <c r="BO21" s="78" t="n">
        <v>88.15</v>
      </c>
      <c r="BP21" s="78" t="n">
        <v>87.43</v>
      </c>
      <c r="BQ21" s="78" t="n">
        <f aca="false">BH21+BI21</f>
        <v>0</v>
      </c>
      <c r="BR21" s="77" t="n">
        <v>11447</v>
      </c>
      <c r="BS21" s="77" t="n">
        <v>11619</v>
      </c>
      <c r="BT21" s="78" t="n">
        <v>4.75</v>
      </c>
    </row>
    <row r="22" customFormat="false" ht="14.3" hidden="false" customHeight="false" outlineLevel="0" collapsed="false">
      <c r="A22" s="54"/>
      <c r="B22" s="55" t="n">
        <v>43657</v>
      </c>
      <c r="C22" s="56" t="n">
        <v>96.61</v>
      </c>
      <c r="D22" s="57" t="n">
        <v>0.6071</v>
      </c>
      <c r="E22" s="58" t="n">
        <v>83.98</v>
      </c>
      <c r="F22" s="59" t="n">
        <v>104.5</v>
      </c>
      <c r="G22" s="59" t="n">
        <v>91.5</v>
      </c>
      <c r="H22" s="59" t="n">
        <v>24</v>
      </c>
      <c r="I22" s="59" t="n">
        <v>0</v>
      </c>
      <c r="J22" s="59" t="n">
        <v>24</v>
      </c>
      <c r="K22" s="59" t="n">
        <v>0</v>
      </c>
      <c r="L22" s="61" t="n">
        <v>0</v>
      </c>
      <c r="M22" s="61" t="n">
        <v>0</v>
      </c>
      <c r="N22" s="61" t="n">
        <v>0</v>
      </c>
      <c r="O22" s="61" t="n">
        <v>0</v>
      </c>
      <c r="P22" s="61" t="n">
        <v>0</v>
      </c>
      <c r="Q22" s="61" t="n">
        <v>0</v>
      </c>
      <c r="R22" s="137" t="n">
        <v>3430</v>
      </c>
      <c r="S22" s="62" t="n">
        <v>2831</v>
      </c>
      <c r="T22" s="62" t="n">
        <v>2831</v>
      </c>
      <c r="U22" s="141" t="n">
        <v>2770</v>
      </c>
      <c r="V22" s="63" t="n">
        <v>2861</v>
      </c>
      <c r="W22" s="59" t="n">
        <v>39</v>
      </c>
      <c r="X22" s="59" t="n">
        <v>0</v>
      </c>
      <c r="Y22" s="59" t="n">
        <v>39</v>
      </c>
      <c r="Z22" s="59" t="n">
        <v>0</v>
      </c>
      <c r="AA22" s="59" t="n">
        <v>60</v>
      </c>
      <c r="AB22" s="59" t="n">
        <v>0</v>
      </c>
      <c r="AC22" s="59" t="n">
        <f aca="false">(V22-U22)+AZ22</f>
        <v>91</v>
      </c>
      <c r="AD22" s="65" t="n">
        <f aca="false">U22-T22</f>
        <v>-61</v>
      </c>
      <c r="AE22" s="59" t="n">
        <v>121</v>
      </c>
      <c r="AF22" s="66" t="n">
        <f aca="false">IF(AE22&gt;0, V22/(AE22*24),"no data")</f>
        <v>0.985192837465565</v>
      </c>
      <c r="AG22" s="67" t="n">
        <f aca="false">IF(R22&gt;0,R22/24,"no data")</f>
        <v>142.916666666667</v>
      </c>
      <c r="AH22" s="66" t="n">
        <f aca="false">IF(U22&gt;0,(U22/R22),"no data")</f>
        <v>0.807580174927114</v>
      </c>
      <c r="AI22" s="68" t="n">
        <f aca="false">(1440-((W22*X22)+(Y22*Z22)+(AA22*AB22))/(W22+Y22+AA22))/1440</f>
        <v>1</v>
      </c>
      <c r="AJ22" s="69" t="n">
        <f aca="false">IF(U22&gt;0,(1440-((X22*W22+AT22*AU22)+(Z22*Y22+AV22*AW22)+(AA22*AB22+AX22*AY22))/(W22+Y22+AA22))/1440,"no data")</f>
        <v>0.86231884057971</v>
      </c>
      <c r="AK22" s="91" t="n">
        <v>6.6</v>
      </c>
      <c r="AL22" s="96" t="n">
        <v>129.73</v>
      </c>
      <c r="AM22" s="58" t="n">
        <f aca="false">AK22*AL22</f>
        <v>856.218</v>
      </c>
      <c r="AN22" s="91" t="n">
        <v>23.10793</v>
      </c>
      <c r="AO22" s="166" t="n">
        <v>1006.11439449574</v>
      </c>
      <c r="AP22" s="73" t="n">
        <f aca="false">AN22*AO22</f>
        <v>23249.221</v>
      </c>
      <c r="AQ22" s="94" t="n">
        <f aca="false">IF(U22&gt;0,((((AK22*AL22)+(AN22*AO22))/(U22*1000))*1000000),"no data")</f>
        <v>8702.32454873646</v>
      </c>
      <c r="AR22" s="75" t="n">
        <f aca="false">S22/24</f>
        <v>117.958333333333</v>
      </c>
      <c r="AS22" s="34"/>
      <c r="AT22" s="59" t="n">
        <v>0</v>
      </c>
      <c r="AU22" s="76" t="n">
        <v>0</v>
      </c>
      <c r="AV22" s="76" t="n">
        <v>0</v>
      </c>
      <c r="AW22" s="59" t="n">
        <v>0</v>
      </c>
      <c r="AX22" s="76" t="n">
        <v>19</v>
      </c>
      <c r="AY22" s="59" t="n">
        <v>1440</v>
      </c>
      <c r="AZ22" s="59" t="n">
        <v>0</v>
      </c>
      <c r="BB22" s="77" t="n">
        <v>944</v>
      </c>
      <c r="BC22" s="77" t="n">
        <v>943</v>
      </c>
      <c r="BD22" s="77" t="n">
        <v>974</v>
      </c>
      <c r="BE22" s="77" t="n">
        <f aca="false">BC22-BB22</f>
        <v>-1</v>
      </c>
      <c r="BF22" s="77" t="n">
        <f aca="false">AQ22</f>
        <v>8702.32454873646</v>
      </c>
      <c r="BG22" s="78" t="n">
        <f aca="false">BD22/24</f>
        <v>40.5833333333333</v>
      </c>
      <c r="BH22" s="79" t="n">
        <v>0</v>
      </c>
      <c r="BI22" s="80" t="n">
        <v>0</v>
      </c>
      <c r="BJ22" s="81" t="n">
        <v>23.05</v>
      </c>
      <c r="BK22" s="81" t="n">
        <v>20.5</v>
      </c>
      <c r="BL22" s="81" t="n">
        <v>15.8</v>
      </c>
      <c r="BM22" s="81" t="n">
        <v>50.15</v>
      </c>
      <c r="BN22" s="83" t="n">
        <v>0.9363</v>
      </c>
      <c r="BO22" s="78" t="n">
        <v>88.1</v>
      </c>
      <c r="BP22" s="78" t="n">
        <v>87.35</v>
      </c>
      <c r="BQ22" s="78" t="n">
        <f aca="false">BH22+BI22</f>
        <v>0</v>
      </c>
      <c r="BR22" s="77" t="n">
        <v>11479</v>
      </c>
      <c r="BS22" s="77" t="n">
        <v>11618</v>
      </c>
      <c r="BT22" s="78" t="n">
        <v>0</v>
      </c>
    </row>
    <row r="23" customFormat="false" ht="14.3" hidden="false" customHeight="false" outlineLevel="0" collapsed="false">
      <c r="A23" s="54"/>
      <c r="B23" s="55" t="n">
        <v>43658</v>
      </c>
      <c r="C23" s="56" t="n">
        <v>96</v>
      </c>
      <c r="D23" s="57" t="n">
        <v>0.62</v>
      </c>
      <c r="E23" s="58" t="n">
        <v>83.35</v>
      </c>
      <c r="F23" s="59" t="n">
        <v>102</v>
      </c>
      <c r="G23" s="59" t="n">
        <v>90</v>
      </c>
      <c r="H23" s="59" t="n">
        <v>24</v>
      </c>
      <c r="I23" s="59" t="n">
        <v>0</v>
      </c>
      <c r="J23" s="59" t="n">
        <v>24</v>
      </c>
      <c r="K23" s="59" t="n">
        <v>0</v>
      </c>
      <c r="L23" s="61" t="n">
        <v>0</v>
      </c>
      <c r="M23" s="61" t="n">
        <v>0</v>
      </c>
      <c r="N23" s="61" t="n">
        <v>0</v>
      </c>
      <c r="O23" s="61" t="n">
        <v>0</v>
      </c>
      <c r="P23" s="61" t="n">
        <v>0</v>
      </c>
      <c r="Q23" s="61" t="n">
        <v>0</v>
      </c>
      <c r="R23" s="143" t="n">
        <v>3437</v>
      </c>
      <c r="S23" s="62" t="n">
        <v>2839</v>
      </c>
      <c r="T23" s="62" t="n">
        <v>2839</v>
      </c>
      <c r="U23" s="138" t="n">
        <v>2780</v>
      </c>
      <c r="V23" s="63" t="n">
        <v>2870</v>
      </c>
      <c r="W23" s="59" t="n">
        <v>39</v>
      </c>
      <c r="X23" s="59" t="n">
        <v>0</v>
      </c>
      <c r="Y23" s="59" t="n">
        <v>39</v>
      </c>
      <c r="Z23" s="59" t="n">
        <v>0</v>
      </c>
      <c r="AA23" s="59" t="n">
        <v>60</v>
      </c>
      <c r="AB23" s="59" t="n">
        <v>0</v>
      </c>
      <c r="AC23" s="59" t="n">
        <f aca="false">(V23-U23)+AZ23</f>
        <v>90</v>
      </c>
      <c r="AD23" s="65" t="n">
        <f aca="false">U23-T23</f>
        <v>-59</v>
      </c>
      <c r="AE23" s="59" t="n">
        <v>121</v>
      </c>
      <c r="AF23" s="66" t="n">
        <f aca="false">IF(AE23&gt;0, V23/(AE23*24),"no data")</f>
        <v>0.988292011019284</v>
      </c>
      <c r="AG23" s="67" t="n">
        <f aca="false">IF(R23&gt;0,R23/24,"no data")</f>
        <v>143.208333333333</v>
      </c>
      <c r="AH23" s="66" t="n">
        <f aca="false">IF(U23&gt;0,(U23/R23),"no data")</f>
        <v>0.808844922897876</v>
      </c>
      <c r="AI23" s="68" t="n">
        <f aca="false">(1440-((W23*X23)+(Y23*Z23)+(AA23*AB23))/(W23+Y23+AA23))/1440</f>
        <v>1</v>
      </c>
      <c r="AJ23" s="69" t="n">
        <f aca="false">IF(U23&gt;0,(1440-((X23*W23+AT23*AU23)+(Z23*Y23+AV23*AW23)+(AA23*AB23+AX23*AY23))/(W23+Y23+AA23))/1440,"no data")</f>
        <v>0.86231884057971</v>
      </c>
      <c r="AK23" s="91" t="n">
        <v>6.6</v>
      </c>
      <c r="AL23" s="96" t="n">
        <v>128.92</v>
      </c>
      <c r="AM23" s="58" t="n">
        <f aca="false">AK23*AL23</f>
        <v>850.872</v>
      </c>
      <c r="AN23" s="91" t="n">
        <v>23.22051</v>
      </c>
      <c r="AO23" s="166" t="n">
        <v>1005.11358277661</v>
      </c>
      <c r="AP23" s="73" t="n">
        <f aca="false">AN23*AO23</f>
        <v>23339.25</v>
      </c>
      <c r="AQ23" s="94" t="n">
        <f aca="false">IF(U23&gt;0,((((AK23*AL23)+(AN23*AO23))/(U23*1000))*1000000),"no data")</f>
        <v>8701.48273381295</v>
      </c>
      <c r="AR23" s="75" t="n">
        <f aca="false">S23/24</f>
        <v>118.291666666667</v>
      </c>
      <c r="AS23" s="34"/>
      <c r="AT23" s="59" t="n">
        <v>0</v>
      </c>
      <c r="AU23" s="76" t="n">
        <v>0</v>
      </c>
      <c r="AV23" s="76" t="n">
        <v>0</v>
      </c>
      <c r="AW23" s="59" t="n">
        <v>0</v>
      </c>
      <c r="AX23" s="76" t="n">
        <v>19</v>
      </c>
      <c r="AY23" s="59" t="n">
        <v>1440</v>
      </c>
      <c r="AZ23" s="59" t="n">
        <v>0</v>
      </c>
      <c r="BB23" s="77" t="n">
        <v>947</v>
      </c>
      <c r="BC23" s="77" t="n">
        <v>946</v>
      </c>
      <c r="BD23" s="77" t="n">
        <v>977</v>
      </c>
      <c r="BE23" s="77" t="n">
        <f aca="false">BC23-BB23</f>
        <v>-1</v>
      </c>
      <c r="BF23" s="77" t="n">
        <f aca="false">AQ23</f>
        <v>8701.48273381295</v>
      </c>
      <c r="BG23" s="78" t="n">
        <f aca="false">BD23/24</f>
        <v>40.7083333333333</v>
      </c>
      <c r="BH23" s="79" t="n">
        <v>0</v>
      </c>
      <c r="BI23" s="80" t="n">
        <v>0</v>
      </c>
      <c r="BJ23" s="82" t="n">
        <v>23.12</v>
      </c>
      <c r="BK23" s="82" t="n">
        <v>20.61</v>
      </c>
      <c r="BL23" s="82" t="n">
        <v>15.88</v>
      </c>
      <c r="BM23" s="81" t="n">
        <v>50.13</v>
      </c>
      <c r="BN23" s="83" t="n">
        <v>0.9366</v>
      </c>
      <c r="BO23" s="78" t="n">
        <v>88.03</v>
      </c>
      <c r="BP23" s="78" t="n">
        <v>87.31</v>
      </c>
      <c r="BQ23" s="78" t="n">
        <v>0</v>
      </c>
      <c r="BR23" s="77" t="n">
        <v>11473</v>
      </c>
      <c r="BS23" s="77" t="n">
        <v>11622</v>
      </c>
      <c r="BT23" s="78" t="n">
        <v>0</v>
      </c>
    </row>
    <row r="24" customFormat="false" ht="14.3" hidden="false" customHeight="false" outlineLevel="0" collapsed="false">
      <c r="A24" s="54"/>
      <c r="B24" s="55" t="n">
        <v>43659</v>
      </c>
      <c r="C24" s="56" t="n">
        <v>96</v>
      </c>
      <c r="D24" s="57" t="n">
        <v>0.62</v>
      </c>
      <c r="E24" s="58" t="n">
        <v>83</v>
      </c>
      <c r="F24" s="60" t="n">
        <v>103</v>
      </c>
      <c r="G24" s="60" t="n">
        <v>89</v>
      </c>
      <c r="H24" s="60" t="n">
        <v>23</v>
      </c>
      <c r="I24" s="60" t="n">
        <v>35</v>
      </c>
      <c r="J24" s="60" t="n">
        <v>23</v>
      </c>
      <c r="K24" s="60" t="n">
        <v>35</v>
      </c>
      <c r="L24" s="60" t="n">
        <v>0</v>
      </c>
      <c r="M24" s="60" t="n">
        <v>0</v>
      </c>
      <c r="N24" s="60" t="n">
        <v>0</v>
      </c>
      <c r="O24" s="60" t="n">
        <v>0</v>
      </c>
      <c r="P24" s="60" t="n">
        <v>0</v>
      </c>
      <c r="Q24" s="60" t="n">
        <v>0</v>
      </c>
      <c r="R24" s="143" t="n">
        <v>3436</v>
      </c>
      <c r="S24" s="62" t="n">
        <v>2810</v>
      </c>
      <c r="T24" s="65" t="n">
        <v>2810</v>
      </c>
      <c r="U24" s="144" t="n">
        <v>2753</v>
      </c>
      <c r="V24" s="144" t="n">
        <v>2842</v>
      </c>
      <c r="W24" s="60" t="n">
        <v>39</v>
      </c>
      <c r="X24" s="60" t="n">
        <v>0</v>
      </c>
      <c r="Y24" s="60" t="n">
        <v>39</v>
      </c>
      <c r="Z24" s="60" t="n">
        <v>0</v>
      </c>
      <c r="AA24" s="60" t="n">
        <v>60</v>
      </c>
      <c r="AB24" s="60" t="n">
        <v>34</v>
      </c>
      <c r="AC24" s="59" t="n">
        <f aca="false">(V24-U24)+AZ24</f>
        <v>89</v>
      </c>
      <c r="AD24" s="65" t="n">
        <f aca="false">U24-T24</f>
        <v>-57</v>
      </c>
      <c r="AE24" s="60" t="n">
        <v>121</v>
      </c>
      <c r="AF24" s="66" t="n">
        <f aca="false">IF(AE24&gt;0, V24/(AE24*24),"no data")</f>
        <v>0.978650137741047</v>
      </c>
      <c r="AG24" s="67" t="n">
        <f aca="false">IF(R24&gt;0,R24/24,"no data")</f>
        <v>143.166666666667</v>
      </c>
      <c r="AH24" s="66" t="n">
        <f aca="false">IF(U24&gt;0,(U24/R24),"no data")</f>
        <v>0.801222351571595</v>
      </c>
      <c r="AI24" s="68" t="n">
        <f aca="false">(1440-((W24*X24)+(Y24*Z24)+(AA24*AB24))/(W24+Y24+AA24))/1440</f>
        <v>0.989734299516908</v>
      </c>
      <c r="AJ24" s="69" t="n">
        <f aca="false">IF(U24&gt;0,(1440-((X24*W24+AT24*AU24)+(Z24*Y24+AV24*AW24)+(AA24*AB24+AX24*AY24))/(W24+Y24+AA24))/1440,"no data")</f>
        <v>0.845964170692432</v>
      </c>
      <c r="AK24" s="91" t="n">
        <v>6.65</v>
      </c>
      <c r="AL24" s="96" t="n">
        <v>133.87</v>
      </c>
      <c r="AM24" s="58" t="n">
        <f aca="false">AK24*AL24</f>
        <v>890.2355</v>
      </c>
      <c r="AN24" s="91" t="n">
        <v>23.201199</v>
      </c>
      <c r="AO24" s="166" t="n">
        <v>1004.27529628964</v>
      </c>
      <c r="AP24" s="73" t="n">
        <f aca="false">AN24*AO24</f>
        <v>23300.391</v>
      </c>
      <c r="AQ24" s="94" t="n">
        <f aca="false">IF(U24&gt;0,((((AK24*AL24)+(AN24*AO24))/(U24*1000))*1000000),"no data")</f>
        <v>8787.00563022158</v>
      </c>
      <c r="AR24" s="75" t="n">
        <f aca="false">S24/24</f>
        <v>117.083333333333</v>
      </c>
      <c r="AS24" s="34"/>
      <c r="AT24" s="60" t="n">
        <v>9</v>
      </c>
      <c r="AU24" s="60" t="n">
        <v>25</v>
      </c>
      <c r="AV24" s="60" t="n">
        <v>9</v>
      </c>
      <c r="AW24" s="60" t="n">
        <v>25</v>
      </c>
      <c r="AX24" s="60" t="n">
        <v>20</v>
      </c>
      <c r="AY24" s="60" t="n">
        <v>1406</v>
      </c>
      <c r="AZ24" s="60" t="n">
        <v>0</v>
      </c>
      <c r="BB24" s="77" t="n">
        <v>943</v>
      </c>
      <c r="BC24" s="77" t="n">
        <v>946</v>
      </c>
      <c r="BD24" s="77" t="n">
        <v>953</v>
      </c>
      <c r="BE24" s="77" t="n">
        <f aca="false">BC24-BB24</f>
        <v>3</v>
      </c>
      <c r="BF24" s="77" t="n">
        <f aca="false">AQ24</f>
        <v>8787.00563022158</v>
      </c>
      <c r="BG24" s="78" t="n">
        <f aca="false">BD24/24</f>
        <v>39.7083333333333</v>
      </c>
      <c r="BH24" s="145" t="n">
        <v>0</v>
      </c>
      <c r="BI24" s="145" t="n">
        <v>0</v>
      </c>
      <c r="BJ24" s="146" t="n">
        <v>23.05</v>
      </c>
      <c r="BK24" s="146" t="n">
        <v>20.61</v>
      </c>
      <c r="BL24" s="146" t="n">
        <v>15.95</v>
      </c>
      <c r="BM24" s="147" t="n">
        <v>50.16</v>
      </c>
      <c r="BN24" s="148" t="n">
        <v>0.9348</v>
      </c>
      <c r="BO24" s="78" t="n">
        <v>87.74</v>
      </c>
      <c r="BP24" s="78" t="n">
        <v>87.32</v>
      </c>
      <c r="BQ24" s="78" t="n">
        <v>0</v>
      </c>
      <c r="BR24" s="97" t="n">
        <v>11487</v>
      </c>
      <c r="BS24" s="97" t="n">
        <v>11645</v>
      </c>
      <c r="BT24" s="147" t="n">
        <v>0</v>
      </c>
    </row>
    <row r="25" customFormat="false" ht="14.3" hidden="false" customHeight="false" outlineLevel="0" collapsed="false">
      <c r="A25" s="54"/>
      <c r="B25" s="55" t="n">
        <v>43660</v>
      </c>
      <c r="C25" s="56" t="n">
        <v>95.7</v>
      </c>
      <c r="D25" s="57" t="n">
        <v>0.603</v>
      </c>
      <c r="E25" s="58" t="n">
        <v>82.9</v>
      </c>
      <c r="F25" s="149" t="n">
        <v>102</v>
      </c>
      <c r="G25" s="149" t="n">
        <v>91</v>
      </c>
      <c r="H25" s="60" t="n">
        <v>24</v>
      </c>
      <c r="I25" s="60" t="n">
        <v>0</v>
      </c>
      <c r="J25" s="60" t="n">
        <v>12</v>
      </c>
      <c r="K25" s="60" t="n">
        <v>26</v>
      </c>
      <c r="L25" s="60" t="n">
        <v>7</v>
      </c>
      <c r="M25" s="60" t="n">
        <v>6</v>
      </c>
      <c r="N25" s="60" t="n">
        <v>0</v>
      </c>
      <c r="O25" s="60" t="n">
        <v>0</v>
      </c>
      <c r="P25" s="60" t="n">
        <v>0</v>
      </c>
      <c r="Q25" s="60" t="n">
        <v>0</v>
      </c>
      <c r="R25" s="143" t="n">
        <v>3440</v>
      </c>
      <c r="S25" s="62" t="n">
        <v>2754</v>
      </c>
      <c r="T25" s="65" t="n">
        <v>2140</v>
      </c>
      <c r="U25" s="144" t="n">
        <v>2102</v>
      </c>
      <c r="V25" s="144" t="n">
        <v>2187</v>
      </c>
      <c r="W25" s="60" t="n">
        <v>39</v>
      </c>
      <c r="X25" s="60" t="n">
        <v>0</v>
      </c>
      <c r="Y25" s="60" t="n">
        <v>39</v>
      </c>
      <c r="Z25" s="60" t="n">
        <v>213</v>
      </c>
      <c r="AA25" s="60" t="n">
        <v>60</v>
      </c>
      <c r="AB25" s="60" t="n">
        <v>0</v>
      </c>
      <c r="AC25" s="59" t="n">
        <f aca="false">(V25-U25)+AZ25</f>
        <v>85</v>
      </c>
      <c r="AD25" s="65" t="n">
        <f aca="false">U25-T25</f>
        <v>-38</v>
      </c>
      <c r="AE25" s="60" t="n">
        <v>121</v>
      </c>
      <c r="AF25" s="66" t="n">
        <f aca="false">IF(AE25&gt;0, V25/(AE25*24),"no data")</f>
        <v>0.753099173553719</v>
      </c>
      <c r="AG25" s="67" t="n">
        <f aca="false">IF(R25&gt;0,R25/24,"no data")</f>
        <v>143.333333333333</v>
      </c>
      <c r="AH25" s="66" t="n">
        <f aca="false">IF(U25&gt;0,(U25/R25),"no data")</f>
        <v>0.611046511627907</v>
      </c>
      <c r="AI25" s="68" t="n">
        <f aca="false">(1440-((W25*X25)+(Y25*Z25)+(AA25*AB25))/(W25+Y25+AA25))/1440</f>
        <v>0.958197463768116</v>
      </c>
      <c r="AJ25" s="69" t="n">
        <f aca="false">IF(U25&gt;0,(1440-((X25*W25+AT25*AU25)+(Z25*Y25+AV25*AW25)+(AA25*AB25+AX25*AY25))/(W25+Y25+AA25))/1440,"no data")</f>
        <v>0.735824275362319</v>
      </c>
      <c r="AK25" s="91" t="n">
        <v>3.459</v>
      </c>
      <c r="AL25" s="96" t="n">
        <v>145.91</v>
      </c>
      <c r="AM25" s="58" t="n">
        <f aca="false">AK25*AL25</f>
        <v>504.70269</v>
      </c>
      <c r="AN25" s="91" t="n">
        <v>18.155199</v>
      </c>
      <c r="AO25" s="166" t="n">
        <v>1002.59936561422</v>
      </c>
      <c r="AP25" s="73" t="n">
        <f aca="false">AN25*AO25</f>
        <v>18202.391</v>
      </c>
      <c r="AQ25" s="94" t="n">
        <f aca="false">IF(U25&gt;0,((((AK25*AL25)+(AN25*AO25))/(U25*1000))*1000000),"no data")</f>
        <v>8899.66398192198</v>
      </c>
      <c r="AR25" s="75" t="n">
        <f aca="false">S25/24</f>
        <v>114.75</v>
      </c>
      <c r="AS25" s="34"/>
      <c r="AT25" s="60" t="n">
        <v>0</v>
      </c>
      <c r="AU25" s="60" t="n">
        <v>0</v>
      </c>
      <c r="AV25" s="60" t="n">
        <v>18</v>
      </c>
      <c r="AW25" s="60" t="n">
        <v>55</v>
      </c>
      <c r="AX25" s="60" t="n">
        <v>30</v>
      </c>
      <c r="AY25" s="60" t="n">
        <v>1440</v>
      </c>
      <c r="AZ25" s="60" t="n">
        <v>0</v>
      </c>
      <c r="BB25" s="77" t="n">
        <v>946</v>
      </c>
      <c r="BC25" s="77" t="n">
        <v>510</v>
      </c>
      <c r="BD25" s="77" t="n">
        <v>731</v>
      </c>
      <c r="BE25" s="77" t="n">
        <f aca="false">BC25-BB25</f>
        <v>-436</v>
      </c>
      <c r="BF25" s="77" t="n">
        <f aca="false">AQ25</f>
        <v>8899.66398192198</v>
      </c>
      <c r="BG25" s="139" t="n">
        <f aca="false">BD25/24</f>
        <v>30.4583333333333</v>
      </c>
      <c r="BH25" s="145" t="n">
        <v>0</v>
      </c>
      <c r="BI25" s="80" t="n">
        <v>0</v>
      </c>
      <c r="BJ25" s="146" t="n">
        <v>23.12</v>
      </c>
      <c r="BK25" s="146" t="n">
        <v>11.37</v>
      </c>
      <c r="BL25" s="146" t="n">
        <v>8.6</v>
      </c>
      <c r="BM25" s="147" t="n">
        <v>50.14</v>
      </c>
      <c r="BN25" s="148" t="n">
        <v>0.9308</v>
      </c>
      <c r="BO25" s="78" t="n">
        <v>87.66</v>
      </c>
      <c r="BP25" s="78" t="n">
        <v>87.55</v>
      </c>
      <c r="BQ25" s="78" t="n">
        <v>0</v>
      </c>
      <c r="BR25" s="97" t="n">
        <v>11480</v>
      </c>
      <c r="BS25" s="97" t="n">
        <v>11648</v>
      </c>
      <c r="BT25" s="147" t="n">
        <v>5.87</v>
      </c>
    </row>
    <row r="26" customFormat="false" ht="14.3" hidden="false" customHeight="false" outlineLevel="0" collapsed="false">
      <c r="A26" s="54"/>
      <c r="B26" s="55" t="n">
        <v>43661</v>
      </c>
      <c r="C26" s="56" t="n">
        <v>93.4</v>
      </c>
      <c r="D26" s="57" t="n">
        <v>0.662</v>
      </c>
      <c r="E26" s="58" t="n">
        <v>85.6</v>
      </c>
      <c r="F26" s="60" t="n">
        <v>101</v>
      </c>
      <c r="G26" s="60" t="n">
        <v>87</v>
      </c>
      <c r="H26" s="59" t="n">
        <v>9</v>
      </c>
      <c r="I26" s="59" t="n">
        <v>47</v>
      </c>
      <c r="J26" s="59" t="n">
        <v>24</v>
      </c>
      <c r="K26" s="59" t="n">
        <v>0</v>
      </c>
      <c r="L26" s="61" t="n">
        <v>13</v>
      </c>
      <c r="M26" s="61" t="n">
        <v>22</v>
      </c>
      <c r="N26" s="61" t="n">
        <v>0</v>
      </c>
      <c r="O26" s="61" t="n">
        <v>0</v>
      </c>
      <c r="P26" s="61" t="n">
        <v>0</v>
      </c>
      <c r="Q26" s="61" t="n">
        <v>0</v>
      </c>
      <c r="R26" s="143" t="n">
        <v>3466</v>
      </c>
      <c r="S26" s="62" t="n">
        <v>3169</v>
      </c>
      <c r="T26" s="150" t="n">
        <v>1985</v>
      </c>
      <c r="U26" s="63" t="n">
        <v>1948</v>
      </c>
      <c r="V26" s="63" t="n">
        <v>2030</v>
      </c>
      <c r="W26" s="59" t="n">
        <v>39</v>
      </c>
      <c r="X26" s="60" t="n">
        <v>0</v>
      </c>
      <c r="Y26" s="60" t="n">
        <v>39</v>
      </c>
      <c r="Z26" s="60" t="n">
        <v>0</v>
      </c>
      <c r="AA26" s="60" t="n">
        <v>60</v>
      </c>
      <c r="AB26" s="60" t="n">
        <v>0</v>
      </c>
      <c r="AC26" s="59" t="n">
        <f aca="false">(V26-U26)+AZ26</f>
        <v>82</v>
      </c>
      <c r="AD26" s="65" t="n">
        <f aca="false">U26-T26</f>
        <v>-37</v>
      </c>
      <c r="AE26" s="60" t="n">
        <v>120</v>
      </c>
      <c r="AF26" s="66" t="n">
        <f aca="false">IF(AE26&gt;0, V26/(AE26*24),"no data")</f>
        <v>0.704861111111111</v>
      </c>
      <c r="AG26" s="67" t="n">
        <f aca="false">IF(R26&gt;0,R26/24,"no data")</f>
        <v>144.416666666667</v>
      </c>
      <c r="AH26" s="66" t="n">
        <f aca="false">IF(U26&gt;0,(U26/R26),"no data")</f>
        <v>0.56203115983843</v>
      </c>
      <c r="AI26" s="68" t="n">
        <f aca="false">(1440-((W26*X26)+(Y26*Z26)+(AA26*AB26))/(W26+Y26+AA26))/1440</f>
        <v>1</v>
      </c>
      <c r="AJ26" s="69" t="n">
        <f aca="false">IF(U26&gt;0,(1440-((X26*W26+AT26*AU26)+(Z26*Y26+AV26*AW26)+(AA26*AB26+AX26*AY26))/(W26+Y26+AA26))/1440,"no data")</f>
        <v>0.762666062801932</v>
      </c>
      <c r="AK26" s="91" t="n">
        <v>6.6</v>
      </c>
      <c r="AL26" s="96" t="n">
        <v>127.94</v>
      </c>
      <c r="AM26" s="58" t="n">
        <f aca="false">AK26*AL26</f>
        <v>844.404</v>
      </c>
      <c r="AN26" s="91" t="n">
        <v>16.527289</v>
      </c>
      <c r="AO26" s="166" t="n">
        <v>1009.50313145731</v>
      </c>
      <c r="AP26" s="73" t="n">
        <f aca="false">AN26*AO26</f>
        <v>16684.35</v>
      </c>
      <c r="AQ26" s="94" t="n">
        <f aca="false">IF(U26&gt;0,((((AK26*AL26)+(AN26*AO26))/(U26*1000))*1000000),"no data")</f>
        <v>8998.33367556468</v>
      </c>
      <c r="AR26" s="75" t="n">
        <f aca="false">S26/24</f>
        <v>132.041666666667</v>
      </c>
      <c r="AS26" s="34"/>
      <c r="AT26" s="59" t="n">
        <v>19</v>
      </c>
      <c r="AU26" s="76" t="n">
        <v>57</v>
      </c>
      <c r="AV26" s="76" t="n">
        <v>0</v>
      </c>
      <c r="AW26" s="59" t="n">
        <v>0</v>
      </c>
      <c r="AX26" s="76" t="n">
        <v>32</v>
      </c>
      <c r="AY26" s="59" t="n">
        <v>1440</v>
      </c>
      <c r="AZ26" s="59" t="n">
        <v>0</v>
      </c>
      <c r="BB26" s="77" t="n">
        <v>399</v>
      </c>
      <c r="BC26" s="77" t="n">
        <v>952</v>
      </c>
      <c r="BD26" s="77" t="n">
        <v>679</v>
      </c>
      <c r="BE26" s="77" t="n">
        <f aca="false">BC26-BB26</f>
        <v>553</v>
      </c>
      <c r="BF26" s="77" t="n">
        <f aca="false">AQ26</f>
        <v>8998.33367556468</v>
      </c>
      <c r="BG26" s="139" t="n">
        <f aca="false">BD26/24</f>
        <v>28.2916666666667</v>
      </c>
      <c r="BH26" s="79" t="n">
        <v>0</v>
      </c>
      <c r="BI26" s="80" t="n">
        <v>0</v>
      </c>
      <c r="BJ26" s="82" t="n">
        <v>22.91</v>
      </c>
      <c r="BK26" s="82" t="n">
        <v>20.6</v>
      </c>
      <c r="BL26" s="82" t="n">
        <v>15.9</v>
      </c>
      <c r="BM26" s="81" t="n">
        <v>50.11</v>
      </c>
      <c r="BN26" s="83" t="n">
        <v>0.937</v>
      </c>
      <c r="BO26" s="78" t="n">
        <v>87.77</v>
      </c>
      <c r="BP26" s="78" t="n">
        <v>87.56</v>
      </c>
      <c r="BQ26" s="78" t="n">
        <v>0</v>
      </c>
      <c r="BR26" s="97" t="n">
        <v>11444</v>
      </c>
      <c r="BS26" s="97" t="n">
        <v>11561</v>
      </c>
      <c r="BT26" s="78" t="n">
        <v>0</v>
      </c>
    </row>
    <row r="27" customFormat="false" ht="14.3" hidden="false" customHeight="false" outlineLevel="0" collapsed="false">
      <c r="A27" s="54" t="s">
        <v>113</v>
      </c>
      <c r="B27" s="55" t="n">
        <v>43662</v>
      </c>
      <c r="C27" s="103" t="n">
        <v>92.5</v>
      </c>
      <c r="D27" s="132" t="n">
        <v>0.668</v>
      </c>
      <c r="E27" s="105" t="n">
        <v>85</v>
      </c>
      <c r="F27" s="107" t="n">
        <v>100</v>
      </c>
      <c r="G27" s="107" t="n">
        <v>86</v>
      </c>
      <c r="H27" s="107" t="n">
        <v>1</v>
      </c>
      <c r="I27" s="107" t="n">
        <v>5</v>
      </c>
      <c r="J27" s="107" t="n">
        <v>24</v>
      </c>
      <c r="K27" s="107" t="n">
        <v>0</v>
      </c>
      <c r="L27" s="151" t="n">
        <v>22</v>
      </c>
      <c r="M27" s="151" t="n">
        <v>41</v>
      </c>
      <c r="N27" s="151" t="n">
        <v>0</v>
      </c>
      <c r="O27" s="151" t="n">
        <v>0</v>
      </c>
      <c r="P27" s="151" t="n">
        <v>0</v>
      </c>
      <c r="Q27" s="151" t="n">
        <v>0</v>
      </c>
      <c r="R27" s="152" t="n">
        <v>3476</v>
      </c>
      <c r="S27" s="110" t="n">
        <v>3362</v>
      </c>
      <c r="T27" s="110" t="n">
        <v>1468</v>
      </c>
      <c r="U27" s="111" t="n">
        <v>1426</v>
      </c>
      <c r="V27" s="111" t="n">
        <v>1503</v>
      </c>
      <c r="W27" s="107" t="n">
        <v>39</v>
      </c>
      <c r="X27" s="107" t="n">
        <v>0</v>
      </c>
      <c r="Y27" s="107" t="n">
        <v>39</v>
      </c>
      <c r="Z27" s="107" t="n">
        <v>0</v>
      </c>
      <c r="AA27" s="107" t="n">
        <v>60</v>
      </c>
      <c r="AB27" s="107" t="n">
        <v>0</v>
      </c>
      <c r="AC27" s="106" t="n">
        <f aca="false">(V27-U27)+AZ27</f>
        <v>77</v>
      </c>
      <c r="AD27" s="113" t="n">
        <f aca="false">U27-T27</f>
        <v>-42</v>
      </c>
      <c r="AE27" s="107" t="n">
        <v>120</v>
      </c>
      <c r="AF27" s="114" t="n">
        <f aca="false">IF(AE27&gt;0, V27/(AE27*24),"no data")</f>
        <v>0.521875</v>
      </c>
      <c r="AG27" s="115" t="n">
        <f aca="false">IF(R27&gt;0,R27/24,"no data")</f>
        <v>144.833333333333</v>
      </c>
      <c r="AH27" s="114" t="n">
        <f aca="false">IF(U27&gt;0,(U27/R27),"no data")</f>
        <v>0.4102416570771</v>
      </c>
      <c r="AI27" s="116" t="n">
        <f aca="false">(1440-((W27*X27)+(Y27*Z27)+(AA27*AB27))/(W27+Y27+AA27))/1440</f>
        <v>1</v>
      </c>
      <c r="AJ27" s="117" t="n">
        <f aca="false">IF(U27&gt;0,(1440-((X27*W27+AT27*AU27)+(Z27*Y27+AV27*AW27)+(AA27*AB27+AX27*AY27))/(W27+Y27+AA27))/1440,"no data")</f>
        <v>0.853874798711755</v>
      </c>
      <c r="AK27" s="91" t="n">
        <v>6.5</v>
      </c>
      <c r="AL27" s="96" t="n">
        <v>134.12</v>
      </c>
      <c r="AM27" s="105" t="n">
        <f aca="false">AK27*AL27</f>
        <v>871.78</v>
      </c>
      <c r="AN27" s="118" t="n">
        <v>11.99878</v>
      </c>
      <c r="AO27" s="165" t="n">
        <v>1017.71013386361</v>
      </c>
      <c r="AP27" s="121" t="n">
        <f aca="false">AN27*AO27</f>
        <v>12211.28</v>
      </c>
      <c r="AQ27" s="122" t="n">
        <f aca="false">IF(U27&gt;0,((((AK27*AL27)+(AN27*AO27))/(U27*1000))*1000000),"no data")</f>
        <v>9174.65638148668</v>
      </c>
      <c r="AR27" s="123" t="n">
        <f aca="false">S27/24</f>
        <v>140.083333333333</v>
      </c>
      <c r="AS27" s="34"/>
      <c r="AT27" s="106" t="n">
        <v>17</v>
      </c>
      <c r="AU27" s="125" t="n">
        <v>14</v>
      </c>
      <c r="AV27" s="125" t="n">
        <v>0</v>
      </c>
      <c r="AW27" s="106" t="n">
        <v>0</v>
      </c>
      <c r="AX27" s="125" t="n">
        <v>20</v>
      </c>
      <c r="AY27" s="106" t="n">
        <v>1440</v>
      </c>
      <c r="AZ27" s="106" t="n">
        <v>0</v>
      </c>
      <c r="BB27" s="172" t="n">
        <v>48</v>
      </c>
      <c r="BC27" s="172" t="n">
        <v>955</v>
      </c>
      <c r="BD27" s="172" t="n">
        <v>500</v>
      </c>
      <c r="BE27" s="172" t="n">
        <f aca="false">BC27-BB27</f>
        <v>907</v>
      </c>
      <c r="BF27" s="172" t="n">
        <f aca="false">AQ28</f>
        <v>9107.84521978022</v>
      </c>
      <c r="BG27" s="173" t="n">
        <f aca="false">BD27/24</f>
        <v>20.8333333333333</v>
      </c>
      <c r="BH27" s="174" t="n">
        <v>0</v>
      </c>
      <c r="BI27" s="175" t="n">
        <v>0</v>
      </c>
      <c r="BJ27" s="176" t="n">
        <v>23.1</v>
      </c>
      <c r="BK27" s="176" t="n">
        <v>20.63</v>
      </c>
      <c r="BL27" s="176" t="n">
        <v>15.88</v>
      </c>
      <c r="BM27" s="177" t="n">
        <v>50.12</v>
      </c>
      <c r="BN27" s="178" t="n">
        <v>0.9347</v>
      </c>
      <c r="BO27" s="176" t="n">
        <v>87.63</v>
      </c>
      <c r="BP27" s="176" t="n">
        <v>87.51</v>
      </c>
      <c r="BQ27" s="176" t="n">
        <v>0</v>
      </c>
      <c r="BR27" s="176" t="n">
        <v>11323</v>
      </c>
      <c r="BS27" s="176" t="n">
        <v>11524</v>
      </c>
      <c r="BT27" s="173" t="n">
        <v>4.87</v>
      </c>
    </row>
    <row r="28" customFormat="false" ht="14.3" hidden="false" customHeight="false" outlineLevel="0" collapsed="false">
      <c r="A28" s="54"/>
      <c r="B28" s="55" t="n">
        <v>43663</v>
      </c>
      <c r="C28" s="103" t="n">
        <v>90.9</v>
      </c>
      <c r="D28" s="132" t="n">
        <v>0.656</v>
      </c>
      <c r="E28" s="105" t="n">
        <v>83.4</v>
      </c>
      <c r="F28" s="107" t="n">
        <v>100</v>
      </c>
      <c r="G28" s="107" t="n">
        <v>81</v>
      </c>
      <c r="H28" s="107" t="n">
        <v>9</v>
      </c>
      <c r="I28" s="107" t="n">
        <v>41</v>
      </c>
      <c r="J28" s="107" t="n">
        <v>14</v>
      </c>
      <c r="K28" s="107" t="n">
        <v>51</v>
      </c>
      <c r="L28" s="151" t="n">
        <v>13</v>
      </c>
      <c r="M28" s="151" t="n">
        <v>36</v>
      </c>
      <c r="N28" s="151" t="n">
        <v>7</v>
      </c>
      <c r="O28" s="151" t="n">
        <v>45</v>
      </c>
      <c r="P28" s="151" t="n">
        <v>0</v>
      </c>
      <c r="Q28" s="151" t="n">
        <v>0</v>
      </c>
      <c r="R28" s="152" t="n">
        <v>3489</v>
      </c>
      <c r="S28" s="110" t="n">
        <v>3154</v>
      </c>
      <c r="T28" s="110" t="n">
        <v>1485</v>
      </c>
      <c r="U28" s="111" t="n">
        <v>1456</v>
      </c>
      <c r="V28" s="111" t="n">
        <v>1516</v>
      </c>
      <c r="W28" s="107" t="n">
        <v>39</v>
      </c>
      <c r="X28" s="107" t="n">
        <v>0</v>
      </c>
      <c r="Y28" s="107" t="n">
        <v>39</v>
      </c>
      <c r="Z28" s="107" t="n">
        <v>0</v>
      </c>
      <c r="AA28" s="107" t="n">
        <v>60</v>
      </c>
      <c r="AB28" s="107" t="n">
        <v>0</v>
      </c>
      <c r="AC28" s="106" t="n">
        <f aca="false">(V28-U28)+AZ28</f>
        <v>70</v>
      </c>
      <c r="AD28" s="113" t="n">
        <f aca="false">U28-T28</f>
        <v>-29</v>
      </c>
      <c r="AE28" s="107" t="n">
        <v>120</v>
      </c>
      <c r="AF28" s="114" t="n">
        <f aca="false">IF(AE28&gt;0, V28/(AE28*24),"no data")</f>
        <v>0.526388888888889</v>
      </c>
      <c r="AG28" s="115" t="n">
        <f aca="false">IF(R28&gt;0,R28/24,"no data")</f>
        <v>145.375</v>
      </c>
      <c r="AH28" s="114" t="n">
        <f aca="false">IF(U28&gt;0,(U28/R28),"no data")</f>
        <v>0.417311550587561</v>
      </c>
      <c r="AI28" s="116" t="n">
        <f aca="false">(1440-((W28*X28)+(Y28*Z28)+(AA28*AB28))/(W28+Y28+AA28))/1440</f>
        <v>1</v>
      </c>
      <c r="AJ28" s="117" t="n">
        <f aca="false">IF(U28&gt;0,(1440-((X28*W28+AT28*AU28)+(Z28*Y28+AV28*AW28)+(AA28*AB28+AX28*AY28))/(W28+Y28+AA28))/1440,"no data")</f>
        <v>0.867471819645733</v>
      </c>
      <c r="AK28" s="91" t="n">
        <v>4.272</v>
      </c>
      <c r="AL28" s="96" t="n">
        <v>136.37</v>
      </c>
      <c r="AM28" s="105" t="n">
        <f aca="false">AK28*AL28</f>
        <v>582.57264</v>
      </c>
      <c r="AN28" s="118" t="n">
        <v>12.4401</v>
      </c>
      <c r="AO28" s="165" t="n">
        <v>1019.15981382786</v>
      </c>
      <c r="AP28" s="121" t="n">
        <f aca="false">AN28*AO28</f>
        <v>12678.45</v>
      </c>
      <c r="AQ28" s="122" t="n">
        <f aca="false">IF(U28&gt;0,((((AK28*AL28)+(AN28*AO28))/(U28*1000))*1000000),"no data")</f>
        <v>9107.84521978022</v>
      </c>
      <c r="AR28" s="123" t="n">
        <f aca="false">S28/24</f>
        <v>131.416666666667</v>
      </c>
      <c r="AS28" s="34"/>
      <c r="AT28" s="106" t="n">
        <f aca="false">39-19</f>
        <v>20</v>
      </c>
      <c r="AU28" s="125" t="n">
        <v>43</v>
      </c>
      <c r="AV28" s="106" t="n">
        <v>14</v>
      </c>
      <c r="AW28" s="106" t="n">
        <v>84</v>
      </c>
      <c r="AX28" s="125" t="n">
        <v>27</v>
      </c>
      <c r="AY28" s="106" t="n">
        <v>900</v>
      </c>
      <c r="AZ28" s="106" t="n">
        <v>10</v>
      </c>
      <c r="BB28" s="126" t="n">
        <v>395</v>
      </c>
      <c r="BC28" s="126" t="n">
        <v>625</v>
      </c>
      <c r="BD28" s="126" t="n">
        <v>496</v>
      </c>
      <c r="BE28" s="126" t="n">
        <f aca="false">BC28-BB28</f>
        <v>230</v>
      </c>
      <c r="BF28" s="126" t="n">
        <f aca="false">AQ29</f>
        <v>8693.87826086957</v>
      </c>
      <c r="BG28" s="128" t="n">
        <f aca="false">BD28/24</f>
        <v>20.6666666666667</v>
      </c>
      <c r="BH28" s="126" t="n">
        <v>0</v>
      </c>
      <c r="BI28" s="126" t="n">
        <v>0</v>
      </c>
      <c r="BJ28" s="126" t="n">
        <v>9.84</v>
      </c>
      <c r="BK28" s="126" t="n">
        <v>13.67</v>
      </c>
      <c r="BL28" s="126" t="n">
        <v>10.59</v>
      </c>
      <c r="BM28" s="126" t="n">
        <v>51.14</v>
      </c>
      <c r="BN28" s="126" t="n">
        <v>0.9342</v>
      </c>
      <c r="BO28" s="126" t="n">
        <v>87.8</v>
      </c>
      <c r="BP28" s="126" t="n">
        <v>87.49</v>
      </c>
      <c r="BQ28" s="176" t="n">
        <v>0</v>
      </c>
      <c r="BR28" s="126" t="n">
        <v>11468</v>
      </c>
      <c r="BS28" s="126" t="n">
        <v>11577</v>
      </c>
      <c r="BT28" s="126" t="n">
        <v>0</v>
      </c>
    </row>
    <row r="29" customFormat="false" ht="14.3" hidden="false" customHeight="false" outlineLevel="0" collapsed="false">
      <c r="A29" s="54"/>
      <c r="B29" s="55" t="n">
        <v>43664</v>
      </c>
      <c r="C29" s="103" t="n">
        <v>87.4</v>
      </c>
      <c r="D29" s="132" t="n">
        <v>0.722</v>
      </c>
      <c r="E29" s="105" t="n">
        <v>84.5</v>
      </c>
      <c r="F29" s="107" t="n">
        <v>101</v>
      </c>
      <c r="G29" s="107" t="n">
        <v>76</v>
      </c>
      <c r="H29" s="107" t="n">
        <v>18</v>
      </c>
      <c r="I29" s="107" t="n">
        <v>53</v>
      </c>
      <c r="J29" s="107" t="n">
        <v>24</v>
      </c>
      <c r="K29" s="107" t="n">
        <v>0</v>
      </c>
      <c r="L29" s="151" t="n">
        <v>4</v>
      </c>
      <c r="M29" s="151" t="n">
        <v>52</v>
      </c>
      <c r="N29" s="151" t="n">
        <v>0</v>
      </c>
      <c r="O29" s="151" t="n">
        <v>0</v>
      </c>
      <c r="P29" s="151" t="n">
        <v>0</v>
      </c>
      <c r="Q29" s="151" t="n">
        <v>0</v>
      </c>
      <c r="R29" s="152" t="n">
        <v>3528</v>
      </c>
      <c r="S29" s="110" t="n">
        <v>3007</v>
      </c>
      <c r="T29" s="110" t="n">
        <v>2576</v>
      </c>
      <c r="U29" s="111" t="n">
        <v>2530</v>
      </c>
      <c r="V29" s="111" t="n">
        <v>2612</v>
      </c>
      <c r="W29" s="107" t="n">
        <v>40</v>
      </c>
      <c r="X29" s="107" t="n">
        <v>0</v>
      </c>
      <c r="Y29" s="107" t="n">
        <v>40</v>
      </c>
      <c r="Z29" s="107" t="n">
        <v>0</v>
      </c>
      <c r="AA29" s="107" t="n">
        <v>60</v>
      </c>
      <c r="AB29" s="107" t="n">
        <v>0</v>
      </c>
      <c r="AC29" s="106" t="n">
        <f aca="false">(V29-U29)+AZ29</f>
        <v>82</v>
      </c>
      <c r="AD29" s="113" t="n">
        <f aca="false">U29-T29</f>
        <v>-46</v>
      </c>
      <c r="AE29" s="107" t="n">
        <v>125</v>
      </c>
      <c r="AF29" s="114" t="n">
        <f aca="false">IF(AE29&gt;0, V29/(AE29*24),"no data")</f>
        <v>0.870666666666667</v>
      </c>
      <c r="AG29" s="115" t="n">
        <f aca="false">IF(R29&gt;0,R29/24,"no data")</f>
        <v>147</v>
      </c>
      <c r="AH29" s="114" t="n">
        <f aca="false">IF(U29&gt;0,(U29/R29),"no data")</f>
        <v>0.717120181405896</v>
      </c>
      <c r="AI29" s="116" t="n">
        <f aca="false">(1440-((W29*X29)+(Y29*Z29)+(AA29*AB29))/(W29+Y29+AA29))/1440</f>
        <v>1</v>
      </c>
      <c r="AJ29" s="117" t="n">
        <f aca="false">IF(U29&gt;0,(1440-((X29*W29+AT29*AU29)+(Z29*Y29+AV29*AW29)+(AA29*AB29+AX29*AY29))/(W29+Y29+AA29))/1440,"no data")</f>
        <v>0.834300595238095</v>
      </c>
      <c r="AK29" s="91" t="n">
        <v>6.1</v>
      </c>
      <c r="AL29" s="96" t="n">
        <v>126.43</v>
      </c>
      <c r="AM29" s="105" t="n">
        <f aca="false">AK29*AL29</f>
        <v>771.223</v>
      </c>
      <c r="AN29" s="118" t="n">
        <v>20.87902</v>
      </c>
      <c r="AO29" s="165" t="n">
        <v>1016.53664779286</v>
      </c>
      <c r="AP29" s="121" t="n">
        <f aca="false">AN29*AO29</f>
        <v>21224.289</v>
      </c>
      <c r="AQ29" s="122" t="n">
        <f aca="false">IF(U29&gt;0,((((AK29*AL29)+(AN29*AO29))/(U29*1000))*1000000),"no data")</f>
        <v>8693.87826086957</v>
      </c>
      <c r="AR29" s="123" t="n">
        <f aca="false">S29/24</f>
        <v>125.291666666667</v>
      </c>
      <c r="AS29" s="34"/>
      <c r="AT29" s="106" t="n">
        <v>19</v>
      </c>
      <c r="AU29" s="125" t="n">
        <v>15</v>
      </c>
      <c r="AV29" s="125" t="n">
        <v>0</v>
      </c>
      <c r="AW29" s="106" t="n">
        <v>0</v>
      </c>
      <c r="AX29" s="125" t="n">
        <v>23</v>
      </c>
      <c r="AY29" s="106" t="n">
        <v>1440</v>
      </c>
      <c r="AZ29" s="106" t="n">
        <v>0</v>
      </c>
      <c r="BB29" s="181" t="n">
        <v>762</v>
      </c>
      <c r="BC29" s="181" t="n">
        <v>963</v>
      </c>
      <c r="BD29" s="181" t="n">
        <v>887</v>
      </c>
      <c r="BE29" s="181" t="n">
        <f aca="false">BC29-BB29</f>
        <v>201</v>
      </c>
      <c r="BF29" s="181" t="n">
        <f aca="false">AQ29</f>
        <v>8693.87826086957</v>
      </c>
      <c r="BG29" s="182" t="n">
        <f aca="false">BD29/24</f>
        <v>36.9583333333333</v>
      </c>
      <c r="BH29" s="183" t="n">
        <v>0</v>
      </c>
      <c r="BI29" s="184" t="n">
        <v>0</v>
      </c>
      <c r="BJ29" s="185" t="n">
        <v>23.26</v>
      </c>
      <c r="BK29" s="185" t="n">
        <v>20.87</v>
      </c>
      <c r="BL29" s="185" t="n">
        <v>15.98</v>
      </c>
      <c r="BM29" s="186" t="n">
        <v>50.18</v>
      </c>
      <c r="BN29" s="187" t="n">
        <v>0.9371</v>
      </c>
      <c r="BO29" s="185" t="n">
        <v>87.94</v>
      </c>
      <c r="BP29" s="185" t="n">
        <v>87.38</v>
      </c>
      <c r="BQ29" s="176" t="n">
        <v>0</v>
      </c>
      <c r="BR29" s="185" t="n">
        <v>11379</v>
      </c>
      <c r="BS29" s="185" t="n">
        <v>11566</v>
      </c>
      <c r="BT29" s="182" t="n">
        <v>5.3</v>
      </c>
    </row>
    <row r="30" customFormat="false" ht="14.3" hidden="false" customHeight="false" outlineLevel="0" collapsed="false">
      <c r="A30" s="54"/>
      <c r="B30" s="55" t="n">
        <v>43665</v>
      </c>
      <c r="C30" s="103" t="n">
        <v>88.1</v>
      </c>
      <c r="D30" s="132" t="n">
        <v>0.703</v>
      </c>
      <c r="E30" s="105" t="n">
        <v>83.4</v>
      </c>
      <c r="F30" s="107" t="n">
        <v>97</v>
      </c>
      <c r="G30" s="107" t="n">
        <v>80</v>
      </c>
      <c r="H30" s="107" t="n">
        <v>0</v>
      </c>
      <c r="I30" s="107" t="n">
        <v>0</v>
      </c>
      <c r="J30" s="107" t="n">
        <v>16</v>
      </c>
      <c r="K30" s="107" t="n">
        <v>58</v>
      </c>
      <c r="L30" s="151" t="n">
        <v>24</v>
      </c>
      <c r="M30" s="151" t="n">
        <v>0</v>
      </c>
      <c r="N30" s="151" t="n">
        <v>5</v>
      </c>
      <c r="O30" s="151" t="n">
        <v>30</v>
      </c>
      <c r="P30" s="151" t="n">
        <v>0</v>
      </c>
      <c r="Q30" s="151" t="n">
        <v>0</v>
      </c>
      <c r="R30" s="152" t="n">
        <v>3519</v>
      </c>
      <c r="S30" s="110" t="n">
        <v>3446</v>
      </c>
      <c r="T30" s="110" t="n">
        <v>1004</v>
      </c>
      <c r="U30" s="111" t="n">
        <v>999</v>
      </c>
      <c r="V30" s="111" t="n">
        <v>1058</v>
      </c>
      <c r="W30" s="107" t="n">
        <v>40</v>
      </c>
      <c r="X30" s="107" t="n">
        <v>0</v>
      </c>
      <c r="Y30" s="107" t="n">
        <v>40</v>
      </c>
      <c r="Z30" s="107" t="n">
        <v>0</v>
      </c>
      <c r="AA30" s="107" t="n">
        <v>60</v>
      </c>
      <c r="AB30" s="107" t="n">
        <v>0</v>
      </c>
      <c r="AC30" s="106" t="n">
        <f aca="false">(V30-U30)+AZ30</f>
        <v>65</v>
      </c>
      <c r="AD30" s="113" t="n">
        <f aca="false">U30-T30</f>
        <v>-5</v>
      </c>
      <c r="AE30" s="107" t="n">
        <v>61</v>
      </c>
      <c r="AF30" s="114" t="n">
        <f aca="false">IF(AE30&gt;0, V30/(AE30*24),"no data")</f>
        <v>0.722677595628415</v>
      </c>
      <c r="AG30" s="115" t="n">
        <f aca="false">IF(R30&gt;0,R30/24,"no data")</f>
        <v>146.625</v>
      </c>
      <c r="AH30" s="114" t="n">
        <f aca="false">IF(U30&gt;0,(U30/R30),"no data")</f>
        <v>0.283887468030691</v>
      </c>
      <c r="AI30" s="116" t="n">
        <f aca="false">(1440-((W30*X30)+(Y30*Z30)+(AA30*AB30))/(W30+Y30+AA30))/1440</f>
        <v>1</v>
      </c>
      <c r="AJ30" s="117" t="n">
        <f aca="false">IF(U30&gt;0,(1440-((X30*W30+AT30*AU30)+(Z30*Y30+AV30*AW30)+(AA30*AB30+AX30*AY30))/(W30+Y30+AA30))/1440,"no data")</f>
        <v>0.78609126984127</v>
      </c>
      <c r="AK30" s="91" t="n">
        <v>4.174</v>
      </c>
      <c r="AL30" s="96" t="n">
        <v>133.65</v>
      </c>
      <c r="AM30" s="105" t="n">
        <f aca="false">AK30*AL30</f>
        <v>557.8551</v>
      </c>
      <c r="AN30" s="118" t="n">
        <v>8.575158</v>
      </c>
      <c r="AO30" s="165" t="n">
        <v>1020.96812676804</v>
      </c>
      <c r="AP30" s="121" t="n">
        <f aca="false">AN30*AO30</f>
        <v>8754.963</v>
      </c>
      <c r="AQ30" s="122" t="n">
        <f aca="false">IF(U30&gt;0,((((AK30*AL30)+(AN30*AO30))/(U30*1000))*1000000),"no data")</f>
        <v>9322.14024024024</v>
      </c>
      <c r="AR30" s="123" t="n">
        <f aca="false">S30/24</f>
        <v>143.583333333333</v>
      </c>
      <c r="AS30" s="34"/>
      <c r="AT30" s="106" t="n">
        <v>0</v>
      </c>
      <c r="AU30" s="125" t="n">
        <v>0</v>
      </c>
      <c r="AV30" s="125" t="n">
        <v>17</v>
      </c>
      <c r="AW30" s="106" t="n">
        <v>92</v>
      </c>
      <c r="AX30" s="125" t="n">
        <v>40</v>
      </c>
      <c r="AY30" s="106" t="n">
        <v>1039</v>
      </c>
      <c r="AZ30" s="106" t="n">
        <v>6</v>
      </c>
      <c r="BB30" s="126" t="n">
        <v>0</v>
      </c>
      <c r="BC30" s="126" t="n">
        <v>719</v>
      </c>
      <c r="BD30" s="126" t="n">
        <v>339</v>
      </c>
      <c r="BE30" s="126" t="n">
        <f aca="false">BC30-BB30</f>
        <v>719</v>
      </c>
      <c r="BF30" s="126" t="n">
        <f aca="false">AQ30</f>
        <v>9322.14024024024</v>
      </c>
      <c r="BG30" s="128" t="n">
        <f aca="false">BD30/24</f>
        <v>14.125</v>
      </c>
      <c r="BH30" s="153" t="n">
        <v>0</v>
      </c>
      <c r="BI30" s="154" t="n">
        <v>0</v>
      </c>
      <c r="BJ30" s="156" t="n">
        <v>0</v>
      </c>
      <c r="BK30" s="158" t="n">
        <v>20.2</v>
      </c>
      <c r="BL30" s="156" t="n">
        <v>15.6</v>
      </c>
      <c r="BM30" s="155" t="n">
        <v>50.18</v>
      </c>
      <c r="BN30" s="157" t="n">
        <v>0.9353</v>
      </c>
      <c r="BO30" s="156" t="n">
        <v>0</v>
      </c>
      <c r="BP30" s="155" t="n">
        <v>87.34</v>
      </c>
      <c r="BQ30" s="176" t="n">
        <v>0</v>
      </c>
      <c r="BR30" s="156" t="n">
        <v>0</v>
      </c>
      <c r="BS30" s="126" t="n">
        <v>11716</v>
      </c>
      <c r="BT30" s="128" t="n">
        <v>0</v>
      </c>
    </row>
    <row r="31" customFormat="false" ht="14.3" hidden="false" customHeight="false" outlineLevel="0" collapsed="false">
      <c r="A31" s="54"/>
      <c r="B31" s="55" t="n">
        <v>43666</v>
      </c>
      <c r="C31" s="103" t="n">
        <v>91.3</v>
      </c>
      <c r="D31" s="132" t="n">
        <v>0.667</v>
      </c>
      <c r="E31" s="105" t="n">
        <v>84.5</v>
      </c>
      <c r="F31" s="107" t="n">
        <v>98.6</v>
      </c>
      <c r="G31" s="107" t="n">
        <v>82.8</v>
      </c>
      <c r="H31" s="107" t="n">
        <v>14</v>
      </c>
      <c r="I31" s="107" t="n">
        <v>57</v>
      </c>
      <c r="J31" s="107" t="n">
        <v>24</v>
      </c>
      <c r="K31" s="107" t="n">
        <v>0</v>
      </c>
      <c r="L31" s="151" t="n">
        <v>8</v>
      </c>
      <c r="M31" s="151" t="n">
        <v>27</v>
      </c>
      <c r="N31" s="151" t="n">
        <v>0</v>
      </c>
      <c r="O31" s="151" t="n">
        <v>0</v>
      </c>
      <c r="P31" s="151" t="n">
        <v>0</v>
      </c>
      <c r="Q31" s="151" t="n">
        <v>0</v>
      </c>
      <c r="R31" s="152" t="n">
        <v>3484</v>
      </c>
      <c r="S31" s="110" t="n">
        <v>3111</v>
      </c>
      <c r="T31" s="110" t="n">
        <v>2313</v>
      </c>
      <c r="U31" s="111" t="n">
        <v>2271</v>
      </c>
      <c r="V31" s="111" t="n">
        <v>2358</v>
      </c>
      <c r="W31" s="107" t="n">
        <v>40</v>
      </c>
      <c r="X31" s="107" t="n">
        <v>0</v>
      </c>
      <c r="Y31" s="107" t="n">
        <v>40</v>
      </c>
      <c r="Z31" s="107" t="n">
        <v>0</v>
      </c>
      <c r="AA31" s="107" t="n">
        <v>60</v>
      </c>
      <c r="AB31" s="107" t="n">
        <v>0</v>
      </c>
      <c r="AC31" s="106" t="n">
        <f aca="false">(V31-U31)+AZ31</f>
        <v>87</v>
      </c>
      <c r="AD31" s="113" t="n">
        <f aca="false">U31-T31</f>
        <v>-42</v>
      </c>
      <c r="AE31" s="107" t="n">
        <v>122</v>
      </c>
      <c r="AF31" s="114" t="n">
        <f aca="false">IF(AE31&gt;0, V31/(AE31*24),"no data")</f>
        <v>0.805327868852459</v>
      </c>
      <c r="AG31" s="115" t="n">
        <f aca="false">IF(R31&gt;0,R31/24,"no data")</f>
        <v>145.166666666667</v>
      </c>
      <c r="AH31" s="114" t="n">
        <f aca="false">IF(U31&gt;0,(U31/R31),"no data")</f>
        <v>0.651836969001148</v>
      </c>
      <c r="AI31" s="116" t="n">
        <f aca="false">(1440-((W31*X31)+(Y31*Z31)+(AA31*AB31))/(W31+Y31+AA31))/1440</f>
        <v>1</v>
      </c>
      <c r="AJ31" s="117" t="n">
        <f aca="false">IF(U31&gt;0,(1440-((X31*W31+AT31*AU31)+(Z31*Y31+AV31*AW31)+(AA31*AB31+AX31*AY31))/(W31+Y31+AA31))/1440,"no data")</f>
        <v>0.760357142857143</v>
      </c>
      <c r="AK31" s="91" t="n">
        <v>5.7</v>
      </c>
      <c r="AL31" s="96" t="n">
        <v>127.56</v>
      </c>
      <c r="AM31" s="105" t="n">
        <f aca="false">AK31*AL31</f>
        <v>727.092</v>
      </c>
      <c r="AN31" s="118" t="n">
        <v>19.00042</v>
      </c>
      <c r="AO31" s="165" t="n">
        <v>1015.43181677037</v>
      </c>
      <c r="AP31" s="121" t="n">
        <f aca="false">AN31*AO31</f>
        <v>19293.631</v>
      </c>
      <c r="AQ31" s="122" t="n">
        <f aca="false">IF(U31&gt;0,((((AK31*AL31)+(AN31*AO31))/(U31*1000))*1000000),"no data")</f>
        <v>8815.81814178776</v>
      </c>
      <c r="AR31" s="123" t="n">
        <f aca="false">S31/24</f>
        <v>129.625</v>
      </c>
      <c r="AS31" s="34"/>
      <c r="AT31" s="106" t="n">
        <v>22</v>
      </c>
      <c r="AU31" s="125" t="n">
        <v>36</v>
      </c>
      <c r="AV31" s="125" t="n">
        <v>0</v>
      </c>
      <c r="AW31" s="106" t="n">
        <v>0</v>
      </c>
      <c r="AX31" s="125" t="n">
        <v>33</v>
      </c>
      <c r="AY31" s="106" t="n">
        <v>1440</v>
      </c>
      <c r="AZ31" s="106" t="n">
        <v>0</v>
      </c>
      <c r="BB31" s="126" t="n">
        <v>606</v>
      </c>
      <c r="BC31" s="126" t="n">
        <v>959</v>
      </c>
      <c r="BD31" s="126" t="n">
        <v>793</v>
      </c>
      <c r="BE31" s="126" t="n">
        <f aca="false">BC31-BB31</f>
        <v>353</v>
      </c>
      <c r="BF31" s="126" t="n">
        <f aca="false">AQ31</f>
        <v>8815.81814178776</v>
      </c>
      <c r="BG31" s="128" t="n">
        <f aca="false">BD31/24</f>
        <v>33.0416666666667</v>
      </c>
      <c r="BH31" s="153" t="n">
        <v>0</v>
      </c>
      <c r="BI31" s="154" t="n">
        <v>0</v>
      </c>
      <c r="BJ31" s="156" t="n">
        <v>9.05</v>
      </c>
      <c r="BK31" s="158" t="n">
        <v>20.9</v>
      </c>
      <c r="BL31" s="156" t="n">
        <v>15.7</v>
      </c>
      <c r="BM31" s="155" t="n">
        <v>50.14</v>
      </c>
      <c r="BN31" s="157" t="n">
        <v>0.9371</v>
      </c>
      <c r="BO31" s="156" t="n">
        <v>87.76</v>
      </c>
      <c r="BP31" s="155" t="n">
        <v>87.29</v>
      </c>
      <c r="BQ31" s="176" t="n">
        <v>0</v>
      </c>
      <c r="BR31" s="156" t="n">
        <v>11244</v>
      </c>
      <c r="BS31" s="126" t="n">
        <v>11630</v>
      </c>
      <c r="BT31" s="128" t="n">
        <v>5.75</v>
      </c>
    </row>
    <row r="32" customFormat="false" ht="14.3" hidden="false" customHeight="false" outlineLevel="0" collapsed="false">
      <c r="A32" s="54"/>
      <c r="B32" s="55" t="n">
        <v>43667</v>
      </c>
      <c r="C32" s="103" t="n">
        <v>93.5</v>
      </c>
      <c r="D32" s="132" t="n">
        <v>0.666</v>
      </c>
      <c r="E32" s="105" t="n">
        <v>86.4</v>
      </c>
      <c r="F32" s="107" t="n">
        <v>101</v>
      </c>
      <c r="G32" s="107" t="n">
        <v>86</v>
      </c>
      <c r="H32" s="107" t="n">
        <v>24</v>
      </c>
      <c r="I32" s="107" t="n">
        <v>0</v>
      </c>
      <c r="J32" s="107" t="n">
        <v>1</v>
      </c>
      <c r="K32" s="107" t="n">
        <v>5</v>
      </c>
      <c r="L32" s="151" t="n">
        <v>0</v>
      </c>
      <c r="M32" s="151" t="n">
        <v>0</v>
      </c>
      <c r="N32" s="151" t="n">
        <v>9</v>
      </c>
      <c r="O32" s="151" t="n">
        <v>9</v>
      </c>
      <c r="P32" s="151" t="n">
        <v>0</v>
      </c>
      <c r="Q32" s="151" t="n">
        <v>0</v>
      </c>
      <c r="R32" s="152" t="n">
        <v>3461</v>
      </c>
      <c r="S32" s="110" t="n">
        <v>2267</v>
      </c>
      <c r="T32" s="110" t="n">
        <v>1427</v>
      </c>
      <c r="U32" s="111" t="n">
        <v>1401</v>
      </c>
      <c r="V32" s="111" t="n">
        <v>1474</v>
      </c>
      <c r="W32" s="107" t="n">
        <v>40</v>
      </c>
      <c r="X32" s="107" t="n">
        <v>0</v>
      </c>
      <c r="Y32" s="107" t="n">
        <v>40</v>
      </c>
      <c r="Z32" s="107" t="n">
        <v>810</v>
      </c>
      <c r="AA32" s="107" t="n">
        <v>60</v>
      </c>
      <c r="AB32" s="107" t="n">
        <v>0</v>
      </c>
      <c r="AC32" s="106" t="n">
        <f aca="false">(V32-U32)+AZ32</f>
        <v>73</v>
      </c>
      <c r="AD32" s="113" t="n">
        <f aca="false">U32-T32</f>
        <v>-26</v>
      </c>
      <c r="AE32" s="107" t="n">
        <v>120</v>
      </c>
      <c r="AF32" s="114" t="n">
        <f aca="false">IF(AE32&gt;0, V32/(AE32*24),"no data")</f>
        <v>0.511805555555555</v>
      </c>
      <c r="AG32" s="115" t="n">
        <f aca="false">IF(R32&gt;0,R32/24,"no data")</f>
        <v>144.208333333333</v>
      </c>
      <c r="AH32" s="114" t="n">
        <f aca="false">IF(U32&gt;0,(U32/R32),"no data")</f>
        <v>0.404796301646923</v>
      </c>
      <c r="AI32" s="116" t="n">
        <f aca="false">(1440-((W32*X32)+(Y32*Z32)+(AA32*AB32))/(W32+Y32+AA32))/1440</f>
        <v>0.839285714285714</v>
      </c>
      <c r="AJ32" s="117" t="n">
        <f aca="false">IF(U32&gt;0,(1440-((X32*W32+AT32*AU32)+(Z32*Y32+AV32*AW32)+(AA32*AB32+AX32*AY32))/(W32+Y32+AA32))/1440,"no data")</f>
        <v>0.551587301587302</v>
      </c>
      <c r="AK32" s="91" t="n">
        <v>0.225</v>
      </c>
      <c r="AL32" s="96" t="n">
        <v>123.72</v>
      </c>
      <c r="AM32" s="105" t="n">
        <f aca="false">AK32*AL32</f>
        <v>27.837</v>
      </c>
      <c r="AN32" s="118" t="n">
        <v>12.5858</v>
      </c>
      <c r="AO32" s="165" t="n">
        <v>1006.21255700869</v>
      </c>
      <c r="AP32" s="121" t="n">
        <f aca="false">AN32*AO32</f>
        <v>12663.99</v>
      </c>
      <c r="AQ32" s="122" t="n">
        <f aca="false">IF(U32&gt;0,((((AK32*AL32)+(AN32*AO32))/(U32*1000))*1000000),"no data")</f>
        <v>9059.11991434689</v>
      </c>
      <c r="AR32" s="123" t="n">
        <f aca="false">S32/24</f>
        <v>94.4583333333333</v>
      </c>
      <c r="AS32" s="34"/>
      <c r="AT32" s="106" t="n">
        <v>0</v>
      </c>
      <c r="AU32" s="125" t="n">
        <v>0</v>
      </c>
      <c r="AV32" s="125" t="n">
        <v>25</v>
      </c>
      <c r="AW32" s="106" t="n">
        <v>16</v>
      </c>
      <c r="AX32" s="125" t="n">
        <v>40</v>
      </c>
      <c r="AY32" s="106" t="n">
        <v>1440</v>
      </c>
      <c r="AZ32" s="106" t="n">
        <v>0</v>
      </c>
      <c r="BB32" s="126" t="n">
        <v>948</v>
      </c>
      <c r="BC32" s="126" t="n">
        <v>47</v>
      </c>
      <c r="BD32" s="126" t="n">
        <v>479</v>
      </c>
      <c r="BE32" s="126" t="n">
        <f aca="false">BC32-BB32</f>
        <v>-901</v>
      </c>
      <c r="BF32" s="126" t="n">
        <f aca="false">AQ32</f>
        <v>9059.11991434689</v>
      </c>
      <c r="BG32" s="128" t="n">
        <f aca="false">BD32/24</f>
        <v>19.9583333333333</v>
      </c>
      <c r="BH32" s="153" t="n">
        <v>0</v>
      </c>
      <c r="BI32" s="154" t="n">
        <v>0</v>
      </c>
      <c r="BJ32" s="156" t="n">
        <v>23.08</v>
      </c>
      <c r="BK32" s="158" t="n">
        <v>0.83</v>
      </c>
      <c r="BL32" s="156" t="n">
        <v>1.14</v>
      </c>
      <c r="BM32" s="155" t="n">
        <v>50.15</v>
      </c>
      <c r="BN32" s="157" t="n">
        <v>0.9379</v>
      </c>
      <c r="BO32" s="156" t="n">
        <v>87.99</v>
      </c>
      <c r="BP32" s="155" t="n">
        <v>87.4</v>
      </c>
      <c r="BQ32" s="176" t="n">
        <v>0</v>
      </c>
      <c r="BR32" s="156" t="n">
        <v>11408</v>
      </c>
      <c r="BS32" s="126" t="n">
        <v>11715</v>
      </c>
      <c r="BT32" s="128" t="n">
        <v>0</v>
      </c>
    </row>
    <row r="33" customFormat="false" ht="14.3" hidden="false" customHeight="false" outlineLevel="0" collapsed="false">
      <c r="A33" s="54"/>
      <c r="B33" s="55" t="n">
        <v>43668</v>
      </c>
      <c r="C33" s="103" t="n">
        <v>94.1</v>
      </c>
      <c r="D33" s="132" t="n">
        <v>0.657</v>
      </c>
      <c r="E33" s="105" t="n">
        <v>86.5</v>
      </c>
      <c r="F33" s="106" t="n">
        <v>102</v>
      </c>
      <c r="G33" s="106" t="n">
        <v>86</v>
      </c>
      <c r="H33" s="107" t="n">
        <v>24</v>
      </c>
      <c r="I33" s="107" t="n">
        <v>0</v>
      </c>
      <c r="J33" s="107" t="n">
        <v>18</v>
      </c>
      <c r="K33" s="107" t="n">
        <v>21</v>
      </c>
      <c r="L33" s="136" t="n">
        <v>0</v>
      </c>
      <c r="M33" s="136" t="n">
        <v>0</v>
      </c>
      <c r="N33" s="136" t="n">
        <v>0</v>
      </c>
      <c r="O33" s="136" t="n">
        <v>0</v>
      </c>
      <c r="P33" s="136" t="n">
        <v>0</v>
      </c>
      <c r="Q33" s="136" t="n">
        <v>0</v>
      </c>
      <c r="R33" s="136" t="n">
        <v>3458</v>
      </c>
      <c r="S33" s="110" t="n">
        <v>2543</v>
      </c>
      <c r="T33" s="110" t="n">
        <v>2511</v>
      </c>
      <c r="U33" s="111" t="n">
        <v>2453</v>
      </c>
      <c r="V33" s="111" t="n">
        <v>2543</v>
      </c>
      <c r="W33" s="107" t="n">
        <v>40</v>
      </c>
      <c r="X33" s="107" t="n">
        <v>0</v>
      </c>
      <c r="Y33" s="107" t="n">
        <v>40</v>
      </c>
      <c r="Z33" s="106" t="n">
        <v>301</v>
      </c>
      <c r="AA33" s="107" t="n">
        <v>60</v>
      </c>
      <c r="AB33" s="106" t="n">
        <v>0</v>
      </c>
      <c r="AC33" s="106" t="n">
        <f aca="false">(V33-U33)+AZ33</f>
        <v>90</v>
      </c>
      <c r="AD33" s="113" t="n">
        <f aca="false">U33-T33</f>
        <v>-58</v>
      </c>
      <c r="AE33" s="106" t="n">
        <v>122</v>
      </c>
      <c r="AF33" s="114" t="n">
        <f aca="false">IF(AE33&gt;0, V33/(AE33*24),"no data")</f>
        <v>0.868510928961749</v>
      </c>
      <c r="AG33" s="115" t="n">
        <f aca="false">IF(R33&gt;0,R33/24,"no data")</f>
        <v>144.083333333333</v>
      </c>
      <c r="AH33" s="114" t="n">
        <f aca="false">IF(U33&gt;0,(U33/R33),"no data")</f>
        <v>0.70936957779063</v>
      </c>
      <c r="AI33" s="116" t="n">
        <f aca="false">(1440-((W33*X33)+(Y33*Z33)+(AA33*AB33))/(W33+Y33+AA33))/1440</f>
        <v>0.940277777777778</v>
      </c>
      <c r="AJ33" s="117" t="n">
        <f aca="false">IF(U33&gt;0,(1440-((X33*W33+AT33*AU33)+(Z33*Y33+AV33*AW33)+(AA33*AB33+AX33*AY33))/(W33+Y33+AA33))/1440,"no data")</f>
        <v>0.764702380952381</v>
      </c>
      <c r="AK33" s="91" t="n">
        <v>4.267</v>
      </c>
      <c r="AL33" s="96" t="n">
        <v>134.26</v>
      </c>
      <c r="AM33" s="105" t="n">
        <f aca="false">AK33*AL33</f>
        <v>572.88742</v>
      </c>
      <c r="AN33" s="118" t="n">
        <v>20.869289</v>
      </c>
      <c r="AO33" s="165" t="n">
        <v>1005.9834812772</v>
      </c>
      <c r="AP33" s="121" t="n">
        <f aca="false">AN33*AO33</f>
        <v>20994.16</v>
      </c>
      <c r="AQ33" s="122" t="n">
        <f aca="false">IF(U33&gt;0,((((AK33*AL33)+(AN33*AO33))/(U33*1000))*1000000),"no data")</f>
        <v>8792.1106481859</v>
      </c>
      <c r="AR33" s="123" t="n">
        <f aca="false">S33/24</f>
        <v>105.958333333333</v>
      </c>
      <c r="AS33" s="34"/>
      <c r="AT33" s="106" t="n">
        <v>0</v>
      </c>
      <c r="AU33" s="125" t="n">
        <v>0</v>
      </c>
      <c r="AV33" s="125" t="n">
        <v>22</v>
      </c>
      <c r="AW33" s="106" t="n">
        <v>38</v>
      </c>
      <c r="AX33" s="125" t="n">
        <v>24</v>
      </c>
      <c r="AY33" s="106" t="n">
        <v>1440</v>
      </c>
      <c r="AZ33" s="106" t="n">
        <v>0</v>
      </c>
      <c r="BB33" s="126" t="n">
        <v>949</v>
      </c>
      <c r="BC33" s="126" t="n">
        <v>740</v>
      </c>
      <c r="BD33" s="126" t="n">
        <v>854</v>
      </c>
      <c r="BE33" s="126" t="n">
        <f aca="false">BC33-BB33</f>
        <v>-209</v>
      </c>
      <c r="BF33" s="126" t="n">
        <f aca="false">AQ33</f>
        <v>8792.1106481859</v>
      </c>
      <c r="BG33" s="128" t="n">
        <f aca="false">BD33/24</f>
        <v>35.5833333333333</v>
      </c>
      <c r="BH33" s="153" t="n">
        <v>0</v>
      </c>
      <c r="BI33" s="154" t="n">
        <v>0</v>
      </c>
      <c r="BJ33" s="156" t="n">
        <v>23.26</v>
      </c>
      <c r="BK33" s="156" t="n">
        <v>16.31</v>
      </c>
      <c r="BL33" s="156" t="n">
        <v>12.38</v>
      </c>
      <c r="BM33" s="156" t="n">
        <v>50.15</v>
      </c>
      <c r="BN33" s="157" t="n">
        <v>0.9348</v>
      </c>
      <c r="BO33" s="156" t="n">
        <v>88.05</v>
      </c>
      <c r="BP33" s="155" t="n">
        <v>87.45</v>
      </c>
      <c r="BQ33" s="176" t="n">
        <v>0</v>
      </c>
      <c r="BR33" s="126" t="n">
        <v>11534</v>
      </c>
      <c r="BS33" s="126" t="n">
        <v>11688</v>
      </c>
      <c r="BT33" s="128" t="n">
        <v>5.77</v>
      </c>
    </row>
    <row r="34" customFormat="false" ht="14.95" hidden="false" customHeight="true" outlineLevel="0" collapsed="false">
      <c r="A34" s="189" t="s">
        <v>114</v>
      </c>
      <c r="B34" s="55" t="n">
        <v>43669</v>
      </c>
      <c r="C34" s="56" t="n">
        <v>96.1</v>
      </c>
      <c r="D34" s="57" t="n">
        <v>0.6</v>
      </c>
      <c r="E34" s="58" t="n">
        <v>85.1</v>
      </c>
      <c r="F34" s="59" t="n">
        <v>105</v>
      </c>
      <c r="G34" s="59" t="n">
        <v>87</v>
      </c>
      <c r="H34" s="60" t="n">
        <v>24</v>
      </c>
      <c r="I34" s="60" t="n">
        <v>0</v>
      </c>
      <c r="J34" s="60" t="n">
        <v>24</v>
      </c>
      <c r="K34" s="60" t="n">
        <v>0</v>
      </c>
      <c r="L34" s="61" t="n">
        <v>0</v>
      </c>
      <c r="M34" s="61" t="n">
        <v>0</v>
      </c>
      <c r="N34" s="61" t="n">
        <v>0</v>
      </c>
      <c r="O34" s="61" t="n">
        <v>0</v>
      </c>
      <c r="P34" s="61" t="n">
        <v>0</v>
      </c>
      <c r="Q34" s="61" t="n">
        <v>0</v>
      </c>
      <c r="R34" s="61" t="n">
        <v>3441</v>
      </c>
      <c r="S34" s="62" t="n">
        <v>2860</v>
      </c>
      <c r="T34" s="62" t="n">
        <v>2860</v>
      </c>
      <c r="U34" s="63" t="n">
        <v>2791</v>
      </c>
      <c r="V34" s="63" t="n">
        <v>2880</v>
      </c>
      <c r="W34" s="60" t="n">
        <v>40</v>
      </c>
      <c r="X34" s="60" t="n">
        <v>0</v>
      </c>
      <c r="Y34" s="60" t="n">
        <v>40</v>
      </c>
      <c r="Z34" s="60" t="n">
        <v>0</v>
      </c>
      <c r="AA34" s="60" t="n">
        <v>60</v>
      </c>
      <c r="AB34" s="59" t="n">
        <v>0</v>
      </c>
      <c r="AC34" s="59" t="n">
        <f aca="false">(V34-U34)+AZ34</f>
        <v>89</v>
      </c>
      <c r="AD34" s="65" t="n">
        <f aca="false">U34-T34</f>
        <v>-69</v>
      </c>
      <c r="AE34" s="59" t="n">
        <v>121</v>
      </c>
      <c r="AF34" s="66" t="n">
        <f aca="false">IF(AE34&gt;0, V34/(AE34*24),"no data")</f>
        <v>0.991735537190083</v>
      </c>
      <c r="AG34" s="67" t="n">
        <f aca="false">IF(R34&gt;0,R34/24,"no data")</f>
        <v>143.375</v>
      </c>
      <c r="AH34" s="66" t="n">
        <f aca="false">IF(U34&gt;0,(U34/R34),"no data")</f>
        <v>0.81110142400465</v>
      </c>
      <c r="AI34" s="68" t="n">
        <f aca="false">(1440-((W34*X34)+(Y34*Z34)+(AA34*AB34))/(W34+Y34+AA34))/1440</f>
        <v>1</v>
      </c>
      <c r="AJ34" s="69" t="n">
        <f aca="false">IF(U34&gt;0,(1440-((X34*W34+AT34*AU34)+(Z34*Y34+AV34*AW34)+(AA34*AB34+AX34*AY34))/(W34+Y34+AA34))/1440,"no data")</f>
        <v>0.864285714285714</v>
      </c>
      <c r="AK34" s="91" t="n">
        <v>5.72</v>
      </c>
      <c r="AL34" s="96" t="n">
        <v>126.41</v>
      </c>
      <c r="AM34" s="81" t="n">
        <f aca="false">AK34*AL34</f>
        <v>723.0652</v>
      </c>
      <c r="AN34" s="91" t="n">
        <v>23.39827</v>
      </c>
      <c r="AO34" s="166" t="n">
        <v>1007.01286890014</v>
      </c>
      <c r="AP34" s="58" t="n">
        <f aca="false">AN34*AO34</f>
        <v>23562.359</v>
      </c>
      <c r="AQ34" s="166" t="n">
        <f aca="false">IF(U34&gt;0,((((AK34*AL34)+(AN34*AO34))/(U34*1000))*1000000),"no data")</f>
        <v>8701.33436044429</v>
      </c>
      <c r="AR34" s="168" t="n">
        <f aca="false">S34/24</f>
        <v>119.166666666667</v>
      </c>
      <c r="AS34" s="34"/>
      <c r="AT34" s="59" t="n">
        <v>0</v>
      </c>
      <c r="AU34" s="76" t="n">
        <v>0</v>
      </c>
      <c r="AV34" s="76" t="n">
        <v>0</v>
      </c>
      <c r="AW34" s="59" t="n">
        <v>0</v>
      </c>
      <c r="AX34" s="76" t="n">
        <v>19</v>
      </c>
      <c r="AY34" s="59" t="n">
        <v>1440</v>
      </c>
      <c r="AZ34" s="59" t="n">
        <v>0</v>
      </c>
      <c r="BB34" s="77" t="n">
        <v>947</v>
      </c>
      <c r="BC34" s="77" t="n">
        <v>949</v>
      </c>
      <c r="BD34" s="77" t="n">
        <v>984</v>
      </c>
      <c r="BE34" s="77" t="n">
        <f aca="false">BC34-BB34</f>
        <v>2</v>
      </c>
      <c r="BF34" s="77" t="n">
        <f aca="false">AQ34</f>
        <v>8701.33436044429</v>
      </c>
      <c r="BG34" s="139" t="n">
        <f aca="false">BD34/24</f>
        <v>41</v>
      </c>
      <c r="BH34" s="79" t="n">
        <v>0</v>
      </c>
      <c r="BI34" s="80" t="n">
        <v>0</v>
      </c>
      <c r="BJ34" s="82" t="n">
        <v>23.24</v>
      </c>
      <c r="BK34" s="82" t="n">
        <v>20.86</v>
      </c>
      <c r="BL34" s="82" t="n">
        <v>15.84</v>
      </c>
      <c r="BM34" s="82" t="n">
        <v>50.13</v>
      </c>
      <c r="BN34" s="83" t="n">
        <v>0.9376</v>
      </c>
      <c r="BO34" s="82" t="n">
        <v>87.99</v>
      </c>
      <c r="BP34" s="81" t="n">
        <v>87.41</v>
      </c>
      <c r="BQ34" s="78" t="n">
        <v>0</v>
      </c>
      <c r="BR34" s="77" t="n">
        <v>11532</v>
      </c>
      <c r="BS34" s="77" t="n">
        <v>11739</v>
      </c>
      <c r="BT34" s="78" t="n">
        <v>0</v>
      </c>
    </row>
    <row r="35" customFormat="false" ht="14.3" hidden="false" customHeight="false" outlineLevel="0" collapsed="false">
      <c r="A35" s="189"/>
      <c r="B35" s="55" t="n">
        <v>43670</v>
      </c>
      <c r="C35" s="56" t="n">
        <v>98.8</v>
      </c>
      <c r="D35" s="57" t="n">
        <v>0.599</v>
      </c>
      <c r="E35" s="58" t="n">
        <v>86.4</v>
      </c>
      <c r="F35" s="59" t="n">
        <v>108</v>
      </c>
      <c r="G35" s="59" t="n">
        <v>90</v>
      </c>
      <c r="H35" s="60" t="n">
        <v>24</v>
      </c>
      <c r="I35" s="60" t="n">
        <v>0</v>
      </c>
      <c r="J35" s="60" t="n">
        <v>24</v>
      </c>
      <c r="K35" s="60" t="n">
        <v>0</v>
      </c>
      <c r="L35" s="61" t="n">
        <v>0</v>
      </c>
      <c r="M35" s="61" t="n">
        <v>0</v>
      </c>
      <c r="N35" s="61" t="n">
        <v>0</v>
      </c>
      <c r="O35" s="61" t="n">
        <v>0</v>
      </c>
      <c r="P35" s="61" t="n">
        <v>0</v>
      </c>
      <c r="Q35" s="61" t="n">
        <v>0</v>
      </c>
      <c r="R35" s="61" t="n">
        <v>3407</v>
      </c>
      <c r="S35" s="62" t="n">
        <v>2834</v>
      </c>
      <c r="T35" s="62" t="n">
        <v>2834</v>
      </c>
      <c r="U35" s="63" t="n">
        <v>2765</v>
      </c>
      <c r="V35" s="63" t="n">
        <v>2850</v>
      </c>
      <c r="W35" s="60" t="n">
        <v>39</v>
      </c>
      <c r="X35" s="60" t="n">
        <v>0</v>
      </c>
      <c r="Y35" s="60" t="n">
        <v>39</v>
      </c>
      <c r="Z35" s="60" t="n">
        <v>0</v>
      </c>
      <c r="AA35" s="60" t="n">
        <v>60</v>
      </c>
      <c r="AB35" s="59" t="n">
        <v>0</v>
      </c>
      <c r="AC35" s="59" t="n">
        <f aca="false">(V35-U35)+AZ35</f>
        <v>85</v>
      </c>
      <c r="AD35" s="65" t="n">
        <f aca="false">U35-T35</f>
        <v>-69</v>
      </c>
      <c r="AE35" s="59" t="n">
        <v>121</v>
      </c>
      <c r="AF35" s="66" t="n">
        <f aca="false">IF(AE35&gt;0, V35/(AE35*24),"no data")</f>
        <v>0.981404958677686</v>
      </c>
      <c r="AG35" s="67" t="n">
        <f aca="false">IF(R35&gt;0,R35/24,"no data")</f>
        <v>141.958333333333</v>
      </c>
      <c r="AH35" s="66" t="n">
        <f aca="false">IF(U35&gt;0,(U35/R35),"no data")</f>
        <v>0.811564426181391</v>
      </c>
      <c r="AI35" s="68" t="n">
        <f aca="false">(1440-((W35*X35)+(Y35*Z35)+(AA35*AB35))/(W35+Y35+AA35))/1440</f>
        <v>1</v>
      </c>
      <c r="AJ35" s="69" t="n">
        <f aca="false">IF(U35&gt;0,(1440-((X35*W35+AT35*AU35)+(Z35*Y35+AV35*AW35)+(AA35*AB35+AX35*AY35))/(W35+Y35+AA35))/1440,"no data")</f>
        <v>0.855072463768116</v>
      </c>
      <c r="AK35" s="91" t="n">
        <v>5.75</v>
      </c>
      <c r="AL35" s="96" t="n">
        <v>131.77</v>
      </c>
      <c r="AM35" s="81" t="n">
        <f aca="false">AK35*AL35</f>
        <v>757.6775</v>
      </c>
      <c r="AN35" s="91" t="n">
        <v>23.37776</v>
      </c>
      <c r="AO35" s="166" t="n">
        <v>1002.7295172848</v>
      </c>
      <c r="AP35" s="58" t="n">
        <f aca="false">AN35*AO35</f>
        <v>23441.57</v>
      </c>
      <c r="AQ35" s="166" t="n">
        <f aca="false">IF(U35&gt;0,((((AK35*AL35)+(AN35*AO35))/(U35*1000))*1000000),"no data")</f>
        <v>8751.98824593128</v>
      </c>
      <c r="AR35" s="168" t="n">
        <f aca="false">S35/24</f>
        <v>118.083333333333</v>
      </c>
      <c r="AS35" s="34"/>
      <c r="AT35" s="59" t="n">
        <v>0</v>
      </c>
      <c r="AU35" s="76" t="n">
        <v>0</v>
      </c>
      <c r="AV35" s="76" t="n">
        <v>0</v>
      </c>
      <c r="AW35" s="59" t="n">
        <v>0</v>
      </c>
      <c r="AX35" s="76" t="n">
        <v>20</v>
      </c>
      <c r="AY35" s="59" t="n">
        <v>1440</v>
      </c>
      <c r="AZ35" s="59" t="n">
        <v>0</v>
      </c>
      <c r="BB35" s="77" t="n">
        <v>936</v>
      </c>
      <c r="BC35" s="77" t="n">
        <v>938</v>
      </c>
      <c r="BD35" s="77" t="n">
        <v>976</v>
      </c>
      <c r="BE35" s="77" t="n">
        <f aca="false">BC35-BB35</f>
        <v>2</v>
      </c>
      <c r="BF35" s="77" t="n">
        <f aca="false">AQ35</f>
        <v>8751.98824593128</v>
      </c>
      <c r="BG35" s="139" t="n">
        <f aca="false">BD35/24</f>
        <v>40.6666666666667</v>
      </c>
      <c r="BH35" s="79" t="n">
        <v>0</v>
      </c>
      <c r="BI35" s="80" t="n">
        <v>0</v>
      </c>
      <c r="BJ35" s="82" t="n">
        <v>23.15</v>
      </c>
      <c r="BK35" s="82" t="n">
        <v>20.73</v>
      </c>
      <c r="BL35" s="82" t="n">
        <v>15.75</v>
      </c>
      <c r="BM35" s="82" t="n">
        <v>50.14</v>
      </c>
      <c r="BN35" s="83" t="n">
        <v>0.9358</v>
      </c>
      <c r="BO35" s="82" t="n">
        <v>88</v>
      </c>
      <c r="BP35" s="81" t="n">
        <v>87.44</v>
      </c>
      <c r="BQ35" s="78" t="n">
        <v>0</v>
      </c>
      <c r="BR35" s="77" t="n">
        <v>11622</v>
      </c>
      <c r="BS35" s="77" t="n">
        <v>11803</v>
      </c>
      <c r="BT35" s="78" t="n">
        <v>0</v>
      </c>
    </row>
    <row r="36" customFormat="false" ht="14.3" hidden="false" customHeight="false" outlineLevel="0" collapsed="false">
      <c r="A36" s="189"/>
      <c r="B36" s="55" t="n">
        <v>43671</v>
      </c>
      <c r="C36" s="56" t="n">
        <v>95.8</v>
      </c>
      <c r="D36" s="57" t="n">
        <v>0.609</v>
      </c>
      <c r="E36" s="58" t="n">
        <v>83.9</v>
      </c>
      <c r="F36" s="59" t="n">
        <v>102</v>
      </c>
      <c r="G36" s="59" t="n">
        <v>86</v>
      </c>
      <c r="H36" s="60" t="n">
        <v>15</v>
      </c>
      <c r="I36" s="60" t="n">
        <v>53</v>
      </c>
      <c r="J36" s="60" t="n">
        <v>21</v>
      </c>
      <c r="K36" s="60" t="n">
        <v>35</v>
      </c>
      <c r="L36" s="61" t="n">
        <v>5</v>
      </c>
      <c r="M36" s="61" t="n">
        <v>11</v>
      </c>
      <c r="N36" s="61" t="n">
        <v>0</v>
      </c>
      <c r="O36" s="61" t="n">
        <v>0</v>
      </c>
      <c r="P36" s="61" t="n">
        <v>0</v>
      </c>
      <c r="Q36" s="61" t="n">
        <v>0</v>
      </c>
      <c r="R36" s="61" t="n">
        <v>3439</v>
      </c>
      <c r="S36" s="62" t="n">
        <v>2981</v>
      </c>
      <c r="T36" s="62" t="n">
        <v>2261</v>
      </c>
      <c r="U36" s="63" t="n">
        <v>2222</v>
      </c>
      <c r="V36" s="63" t="n">
        <v>2302</v>
      </c>
      <c r="W36" s="60" t="n">
        <v>40</v>
      </c>
      <c r="X36" s="60" t="n">
        <v>106</v>
      </c>
      <c r="Y36" s="60" t="n">
        <v>40</v>
      </c>
      <c r="Z36" s="60" t="n">
        <v>79</v>
      </c>
      <c r="AA36" s="60" t="n">
        <v>60</v>
      </c>
      <c r="AB36" s="59" t="n">
        <v>133</v>
      </c>
      <c r="AC36" s="59" t="n">
        <f aca="false">(V36-U36)+AZ36</f>
        <v>81</v>
      </c>
      <c r="AD36" s="65" t="n">
        <f aca="false">U36-T36</f>
        <v>-39</v>
      </c>
      <c r="AE36" s="59" t="n">
        <v>123</v>
      </c>
      <c r="AF36" s="66" t="n">
        <f aca="false">IF(AE36&gt;0, V36/(AE36*24),"no data")</f>
        <v>0.779810298102981</v>
      </c>
      <c r="AG36" s="67" t="n">
        <f aca="false">IF(R36&gt;0,R36/24,"no data")</f>
        <v>143.291666666667</v>
      </c>
      <c r="AH36" s="66" t="n">
        <f aca="false">IF(U36&gt;0,(U36/R36),"no data")</f>
        <v>0.646118057574876</v>
      </c>
      <c r="AI36" s="68" t="n">
        <f aca="false">(1440-((W36*X36)+(Y36*Z36)+(AA36*AB36))/(W36+Y36+AA36))/1440</f>
        <v>0.923710317460317</v>
      </c>
      <c r="AJ36" s="69" t="n">
        <f aca="false">IF(U36&gt;0,(1440-((X36*W36+AT36*AU36)+(Z36*Y36+AV36*AW36)+(AA36*AB36+AX36*AY36))/(W36+Y36+AA36))/1440,"no data")</f>
        <v>0.752822420634921</v>
      </c>
      <c r="AK36" s="91" t="n">
        <v>5.323</v>
      </c>
      <c r="AL36" s="96" t="n">
        <v>125.66</v>
      </c>
      <c r="AM36" s="81" t="n">
        <f aca="false">AK36*AL36</f>
        <v>668.88818</v>
      </c>
      <c r="AN36" s="91" t="n">
        <v>19.36117945</v>
      </c>
      <c r="AO36" s="166" t="n">
        <v>1001.89095079896</v>
      </c>
      <c r="AP36" s="58" t="n">
        <f aca="false">AN36*AO36</f>
        <v>19397.7904877497</v>
      </c>
      <c r="AQ36" s="166" t="n">
        <f aca="false">IF(U36&gt;0,((((AK36*AL36)+(AN36*AO36))/(U36*1000))*1000000),"no data")</f>
        <v>9030.90849133651</v>
      </c>
      <c r="AR36" s="168" t="n">
        <f aca="false">S36/24</f>
        <v>124.208333333333</v>
      </c>
      <c r="AS36" s="34"/>
      <c r="AT36" s="59" t="n">
        <v>15</v>
      </c>
      <c r="AU36" s="76" t="n">
        <v>70</v>
      </c>
      <c r="AV36" s="76" t="n">
        <v>11</v>
      </c>
      <c r="AW36" s="59" t="n">
        <v>66</v>
      </c>
      <c r="AX36" s="76" t="n">
        <v>25</v>
      </c>
      <c r="AY36" s="59" t="n">
        <v>1307</v>
      </c>
      <c r="AZ36" s="59" t="n">
        <v>1</v>
      </c>
      <c r="BB36" s="77" t="n">
        <v>660</v>
      </c>
      <c r="BC36" s="77" t="n">
        <v>880</v>
      </c>
      <c r="BD36" s="77" t="n">
        <v>762</v>
      </c>
      <c r="BE36" s="77" t="n">
        <f aca="false">BC36-BB36</f>
        <v>220</v>
      </c>
      <c r="BF36" s="77" t="n">
        <f aca="false">AQ36</f>
        <v>9030.90849133651</v>
      </c>
      <c r="BG36" s="139" t="n">
        <f aca="false">BD36/24</f>
        <v>31.75</v>
      </c>
      <c r="BH36" s="79" t="n">
        <v>0</v>
      </c>
      <c r="BI36" s="80" t="n">
        <v>0</v>
      </c>
      <c r="BJ36" s="82" t="n">
        <v>16.54</v>
      </c>
      <c r="BK36" s="82" t="n">
        <v>19.56</v>
      </c>
      <c r="BL36" s="82" t="n">
        <v>15</v>
      </c>
      <c r="BM36" s="82" t="n">
        <v>50.16</v>
      </c>
      <c r="BN36" s="83" t="n">
        <v>0.9377</v>
      </c>
      <c r="BO36" s="82" t="n">
        <v>88.18</v>
      </c>
      <c r="BP36" s="81" t="n">
        <v>87.34</v>
      </c>
      <c r="BQ36" s="78" t="n">
        <v>0</v>
      </c>
      <c r="BR36" s="77" t="n">
        <v>11585</v>
      </c>
      <c r="BS36" s="77" t="n">
        <v>11805</v>
      </c>
      <c r="BT36" s="78" t="n">
        <v>6.2</v>
      </c>
    </row>
    <row r="37" customFormat="false" ht="14.3" hidden="false" customHeight="false" outlineLevel="0" collapsed="false">
      <c r="A37" s="189"/>
      <c r="B37" s="55" t="n">
        <v>43672</v>
      </c>
      <c r="C37" s="56" t="n">
        <v>86.2</v>
      </c>
      <c r="D37" s="57" t="n">
        <v>0.758</v>
      </c>
      <c r="E37" s="58" t="n">
        <v>85.2</v>
      </c>
      <c r="F37" s="59" t="n">
        <v>93</v>
      </c>
      <c r="G37" s="59" t="n">
        <v>78</v>
      </c>
      <c r="H37" s="60" t="n">
        <v>24</v>
      </c>
      <c r="I37" s="60" t="n">
        <v>0</v>
      </c>
      <c r="J37" s="60" t="n">
        <v>24</v>
      </c>
      <c r="K37" s="60" t="n">
        <v>0</v>
      </c>
      <c r="L37" s="61" t="n">
        <v>0</v>
      </c>
      <c r="M37" s="61" t="n">
        <v>0</v>
      </c>
      <c r="N37" s="61" t="n">
        <v>0</v>
      </c>
      <c r="O37" s="61" t="n">
        <v>0</v>
      </c>
      <c r="P37" s="61" t="n">
        <v>0</v>
      </c>
      <c r="Q37" s="61" t="n">
        <v>0</v>
      </c>
      <c r="R37" s="61" t="n">
        <v>3536</v>
      </c>
      <c r="S37" s="62" t="n">
        <v>2895</v>
      </c>
      <c r="T37" s="62" t="n">
        <v>2895</v>
      </c>
      <c r="U37" s="63" t="n">
        <v>2829</v>
      </c>
      <c r="V37" s="63" t="n">
        <v>2917</v>
      </c>
      <c r="W37" s="60" t="n">
        <v>40</v>
      </c>
      <c r="X37" s="60" t="n">
        <v>0</v>
      </c>
      <c r="Y37" s="60" t="n">
        <v>40</v>
      </c>
      <c r="Z37" s="60" t="n">
        <v>0</v>
      </c>
      <c r="AA37" s="60" t="n">
        <v>60</v>
      </c>
      <c r="AB37" s="59" t="n">
        <v>0</v>
      </c>
      <c r="AC37" s="59" t="n">
        <f aca="false">(V37-U37)+AZ37</f>
        <v>88</v>
      </c>
      <c r="AD37" s="65" t="n">
        <f aca="false">U37-T37</f>
        <v>-66</v>
      </c>
      <c r="AE37" s="59" t="n">
        <v>124</v>
      </c>
      <c r="AF37" s="66" t="n">
        <f aca="false">IF(AE37&gt;0, V37/(AE37*24),"no data")</f>
        <v>0.980174731182796</v>
      </c>
      <c r="AG37" s="67" t="n">
        <f aca="false">IF(R37&gt;0,R37/24,"no data")</f>
        <v>147.333333333333</v>
      </c>
      <c r="AH37" s="66" t="n">
        <f aca="false">IF(U37&gt;0,(U37/R37),"no data")</f>
        <v>0.800056561085973</v>
      </c>
      <c r="AI37" s="68" t="n">
        <f aca="false">(1440-((W37*X37)+(Y37*Z37)+(AA37*AB37))/(W37+Y37+AA37))/1440</f>
        <v>1</v>
      </c>
      <c r="AJ37" s="69" t="n">
        <f aca="false">IF(U37&gt;0,(1440-((X37*W37+AT37*AU37)+(Z37*Y37+AV37*AW37)+(AA37*AB37+AX37*AY37))/(W37+Y37+AA37))/1440,"no data")</f>
        <v>0.864285714285714</v>
      </c>
      <c r="AK37" s="91" t="n">
        <v>5.62</v>
      </c>
      <c r="AL37" s="96" t="n">
        <v>125.93</v>
      </c>
      <c r="AM37" s="81" t="n">
        <f aca="false">AK37*AL37</f>
        <v>707.7266</v>
      </c>
      <c r="AN37" s="91" t="n">
        <v>24.00184</v>
      </c>
      <c r="AO37" s="166" t="n">
        <v>999.930838635705</v>
      </c>
      <c r="AP37" s="58" t="n">
        <f aca="false">AN37*AO37</f>
        <v>24000.18</v>
      </c>
      <c r="AQ37" s="166" t="n">
        <f aca="false">IF(U37&gt;0,((((AK37*AL37)+(AN37*AO37))/(U37*1000))*1000000),"no data")</f>
        <v>8733.79519264758</v>
      </c>
      <c r="AR37" s="168" t="n">
        <f aca="false">S37/24</f>
        <v>120.625</v>
      </c>
      <c r="AS37" s="34"/>
      <c r="AT37" s="59" t="n">
        <v>0</v>
      </c>
      <c r="AU37" s="76" t="n">
        <v>0</v>
      </c>
      <c r="AV37" s="76" t="n">
        <v>0</v>
      </c>
      <c r="AW37" s="59" t="n">
        <v>0</v>
      </c>
      <c r="AX37" s="76" t="n">
        <v>19</v>
      </c>
      <c r="AY37" s="59" t="n">
        <v>1440</v>
      </c>
      <c r="AZ37" s="59" t="n">
        <v>0</v>
      </c>
      <c r="BB37" s="77" t="n">
        <v>968</v>
      </c>
      <c r="BC37" s="77" t="n">
        <v>957</v>
      </c>
      <c r="BD37" s="77" t="n">
        <v>992</v>
      </c>
      <c r="BE37" s="77" t="n">
        <f aca="false">BC37-BB37</f>
        <v>-11</v>
      </c>
      <c r="BF37" s="77" t="n">
        <f aca="false">AQ37</f>
        <v>8733.79519264758</v>
      </c>
      <c r="BG37" s="139" t="n">
        <f aca="false">BD37/24</f>
        <v>41.3333333333333</v>
      </c>
      <c r="BH37" s="79" t="n">
        <v>0</v>
      </c>
      <c r="BI37" s="80" t="n">
        <v>0</v>
      </c>
      <c r="BJ37" s="82" t="n">
        <v>23.66</v>
      </c>
      <c r="BK37" s="82" t="n">
        <v>20.99</v>
      </c>
      <c r="BL37" s="82" t="n">
        <v>16</v>
      </c>
      <c r="BM37" s="82" t="n">
        <v>50.14</v>
      </c>
      <c r="BN37" s="83" t="n">
        <v>0.9373</v>
      </c>
      <c r="BO37" s="82" t="n">
        <v>88.14</v>
      </c>
      <c r="BP37" s="81" t="n">
        <v>87.28</v>
      </c>
      <c r="BQ37" s="78" t="n">
        <v>0</v>
      </c>
      <c r="BR37" s="77" t="n">
        <v>11497</v>
      </c>
      <c r="BS37" s="77" t="n">
        <v>11701</v>
      </c>
      <c r="BT37" s="78" t="n">
        <v>0</v>
      </c>
    </row>
    <row r="38" customFormat="false" ht="14.3" hidden="false" customHeight="false" outlineLevel="0" collapsed="false">
      <c r="A38" s="189"/>
      <c r="B38" s="55" t="n">
        <v>43673</v>
      </c>
      <c r="C38" s="56" t="n">
        <v>88.5</v>
      </c>
      <c r="D38" s="57" t="n">
        <v>0.744</v>
      </c>
      <c r="E38" s="58" t="n">
        <v>86.7</v>
      </c>
      <c r="F38" s="59" t="n">
        <v>97</v>
      </c>
      <c r="G38" s="59" t="n">
        <v>83</v>
      </c>
      <c r="H38" s="60" t="n">
        <v>10</v>
      </c>
      <c r="I38" s="60" t="n">
        <v>52</v>
      </c>
      <c r="J38" s="60" t="n">
        <v>18</v>
      </c>
      <c r="K38" s="60" t="n">
        <v>40</v>
      </c>
      <c r="L38" s="61" t="n">
        <v>9</v>
      </c>
      <c r="M38" s="61" t="n">
        <v>52</v>
      </c>
      <c r="N38" s="61" t="n">
        <v>5</v>
      </c>
      <c r="O38" s="61" t="n">
        <v>2</v>
      </c>
      <c r="P38" s="61" t="n">
        <v>0</v>
      </c>
      <c r="Q38" s="61" t="n">
        <v>0</v>
      </c>
      <c r="R38" s="61" t="n">
        <v>3510</v>
      </c>
      <c r="S38" s="62" t="n">
        <v>2917</v>
      </c>
      <c r="T38" s="62" t="n">
        <v>1800</v>
      </c>
      <c r="U38" s="63" t="n">
        <v>1743</v>
      </c>
      <c r="V38" s="63" t="n">
        <v>1805</v>
      </c>
      <c r="W38" s="60" t="n">
        <v>39</v>
      </c>
      <c r="X38" s="60" t="n">
        <v>0</v>
      </c>
      <c r="Y38" s="60" t="n">
        <v>39</v>
      </c>
      <c r="Z38" s="60" t="n">
        <v>0</v>
      </c>
      <c r="AA38" s="60" t="n">
        <v>60</v>
      </c>
      <c r="AB38" s="59" t="n">
        <v>0</v>
      </c>
      <c r="AC38" s="59" t="n">
        <f aca="false">(V38-U38)+AZ38</f>
        <v>67</v>
      </c>
      <c r="AD38" s="65" t="n">
        <f aca="false">U38-T38</f>
        <v>-57</v>
      </c>
      <c r="AE38" s="59" t="n">
        <v>121</v>
      </c>
      <c r="AF38" s="66" t="n">
        <f aca="false">IF(AE38&gt;0, V38/(AE38*24),"no data")</f>
        <v>0.621556473829201</v>
      </c>
      <c r="AG38" s="67" t="n">
        <f aca="false">IF(R38&gt;0,R38/24,"no data")</f>
        <v>146.25</v>
      </c>
      <c r="AH38" s="66" t="n">
        <f aca="false">IF(U38&gt;0,(U38/R38),"no data")</f>
        <v>0.496581196581197</v>
      </c>
      <c r="AI38" s="68" t="n">
        <f aca="false">(1440-((W38*X38)+(Y38*Z38)+(AA38*AB38))/(W38+Y38+AA38))/1440</f>
        <v>1</v>
      </c>
      <c r="AJ38" s="69" t="n">
        <f aca="false">IF(U38&gt;0,(1440-((X38*W38+AT38*AU38)+(Z38*Y38+AV38*AW38)+(AA38*AB38+AX38*AY38))/(W38+Y38+AA38))/1440,"no data")</f>
        <v>0.834561191626409</v>
      </c>
      <c r="AK38" s="91" t="n">
        <v>4.392</v>
      </c>
      <c r="AL38" s="96" t="n">
        <v>127.28</v>
      </c>
      <c r="AM38" s="81" t="n">
        <f aca="false">AK38*AL38</f>
        <v>559.01376</v>
      </c>
      <c r="AN38" s="91" t="n">
        <v>14.95349</v>
      </c>
      <c r="AO38" s="166" t="n">
        <v>999.850202193602</v>
      </c>
      <c r="AP38" s="58" t="n">
        <f aca="false">AN38*AO38</f>
        <v>14951.25</v>
      </c>
      <c r="AQ38" s="166" t="n">
        <f aca="false">IF(U38&gt;0,((((AK38*AL38)+(AN38*AO38))/(U38*1000))*1000000),"no data")</f>
        <v>8898.60227194492</v>
      </c>
      <c r="AR38" s="168" t="n">
        <f aca="false">S38/24</f>
        <v>121.541666666667</v>
      </c>
      <c r="AS38" s="34"/>
      <c r="AT38" s="59" t="n">
        <v>22</v>
      </c>
      <c r="AU38" s="76" t="n">
        <v>35</v>
      </c>
      <c r="AV38" s="76" t="n">
        <v>13</v>
      </c>
      <c r="AW38" s="59" t="n">
        <v>18</v>
      </c>
      <c r="AX38" s="76" t="n">
        <v>32</v>
      </c>
      <c r="AY38" s="59" t="n">
        <v>996</v>
      </c>
      <c r="AZ38" s="59" t="n">
        <v>5</v>
      </c>
      <c r="BB38" s="77" t="n">
        <v>455</v>
      </c>
      <c r="BC38" s="77" t="n">
        <v>741</v>
      </c>
      <c r="BD38" s="77" t="n">
        <v>609</v>
      </c>
      <c r="BE38" s="77" t="n">
        <f aca="false">BC38-BB38</f>
        <v>286</v>
      </c>
      <c r="BF38" s="77" t="n">
        <f aca="false">AQ38</f>
        <v>8898.60227194492</v>
      </c>
      <c r="BG38" s="139" t="n">
        <f aca="false">BD38/24</f>
        <v>25.375</v>
      </c>
      <c r="BH38" s="79" t="n">
        <v>0</v>
      </c>
      <c r="BI38" s="80" t="n">
        <v>0</v>
      </c>
      <c r="BJ38" s="82" t="n">
        <v>11.4</v>
      </c>
      <c r="BK38" s="82" t="n">
        <v>16.38</v>
      </c>
      <c r="BL38" s="82" t="n">
        <v>12.37</v>
      </c>
      <c r="BM38" s="82" t="n">
        <v>50.12</v>
      </c>
      <c r="BN38" s="83" t="n">
        <v>0.9371</v>
      </c>
      <c r="BO38" s="82" t="n">
        <v>88.24</v>
      </c>
      <c r="BP38" s="81" t="n">
        <v>87.37</v>
      </c>
      <c r="BQ38" s="78" t="n">
        <v>0</v>
      </c>
      <c r="BR38" s="77" t="n">
        <v>11577</v>
      </c>
      <c r="BS38" s="77" t="n">
        <v>11765</v>
      </c>
      <c r="BT38" s="78" t="n">
        <v>6</v>
      </c>
    </row>
    <row r="39" customFormat="false" ht="14.3" hidden="false" customHeight="false" outlineLevel="0" collapsed="false">
      <c r="A39" s="189"/>
      <c r="B39" s="55" t="n">
        <v>43674</v>
      </c>
      <c r="C39" s="56" t="n">
        <v>87.8</v>
      </c>
      <c r="D39" s="57" t="n">
        <v>0.757</v>
      </c>
      <c r="E39" s="58" t="n">
        <v>86.9</v>
      </c>
      <c r="F39" s="59" t="n">
        <v>94</v>
      </c>
      <c r="G39" s="59" t="n">
        <v>84</v>
      </c>
      <c r="H39" s="60" t="n">
        <v>0</v>
      </c>
      <c r="I39" s="60" t="n">
        <v>0</v>
      </c>
      <c r="J39" s="60" t="n">
        <v>16</v>
      </c>
      <c r="K39" s="60" t="n">
        <v>29</v>
      </c>
      <c r="L39" s="61" t="n">
        <v>24</v>
      </c>
      <c r="M39" s="61" t="n">
        <v>0</v>
      </c>
      <c r="N39" s="61" t="n">
        <v>6</v>
      </c>
      <c r="O39" s="61" t="n">
        <v>31</v>
      </c>
      <c r="P39" s="61" t="n">
        <v>0</v>
      </c>
      <c r="Q39" s="61" t="n">
        <v>0</v>
      </c>
      <c r="R39" s="61" t="n">
        <v>3514</v>
      </c>
      <c r="S39" s="62" t="n">
        <v>3440</v>
      </c>
      <c r="T39" s="62" t="n">
        <v>938</v>
      </c>
      <c r="U39" s="63" t="n">
        <v>941</v>
      </c>
      <c r="V39" s="63" t="n">
        <v>994</v>
      </c>
      <c r="W39" s="60" t="n">
        <v>39</v>
      </c>
      <c r="X39" s="60" t="n">
        <v>0</v>
      </c>
      <c r="Y39" s="60" t="n">
        <v>39</v>
      </c>
      <c r="Z39" s="60" t="n">
        <v>0</v>
      </c>
      <c r="AA39" s="60" t="n">
        <v>60</v>
      </c>
      <c r="AB39" s="59" t="n">
        <v>0</v>
      </c>
      <c r="AC39" s="59" t="n">
        <f aca="false">(V39-U39)+AZ39</f>
        <v>60</v>
      </c>
      <c r="AD39" s="65" t="n">
        <f aca="false">U39-T39</f>
        <v>3</v>
      </c>
      <c r="AE39" s="59" t="n">
        <v>60</v>
      </c>
      <c r="AF39" s="66" t="n">
        <f aca="false">IF(AE39&gt;0, V39/(AE39*24),"no data")</f>
        <v>0.690277777777778</v>
      </c>
      <c r="AG39" s="67" t="n">
        <f aca="false">IF(R39&gt;0,R39/24,"no data")</f>
        <v>146.416666666667</v>
      </c>
      <c r="AH39" s="66" t="n">
        <f aca="false">IF(U39&gt;0,(U39/R39),"no data")</f>
        <v>0.267785998861696</v>
      </c>
      <c r="AI39" s="68" t="n">
        <f aca="false">(1440-((W39*X39)+(Y39*Z39)+(AA39*AB39))/(W39+Y39+AA39))/1440</f>
        <v>1</v>
      </c>
      <c r="AJ39" s="69" t="n">
        <f aca="false">IF(U39&gt;0,(1440-((X39*W39+AT39*AU39)+(Z39*Y39+AV39*AW39)+(AA39*AB39+AX39*AY39))/(W39+Y39+AA39))/1440,"no data")</f>
        <v>0.792783816425121</v>
      </c>
      <c r="AK39" s="91" t="n">
        <v>3.987</v>
      </c>
      <c r="AL39" s="96" t="n">
        <v>138.71</v>
      </c>
      <c r="AM39" s="81" t="n">
        <f aca="false">AK39*AL39</f>
        <v>553.03677</v>
      </c>
      <c r="AN39" s="91" t="n">
        <v>8.248564</v>
      </c>
      <c r="AO39" s="166" t="n">
        <v>999.897436693223</v>
      </c>
      <c r="AP39" s="58" t="n">
        <f aca="false">AN39*AO39</f>
        <v>8247.718</v>
      </c>
      <c r="AQ39" s="166" t="n">
        <f aca="false">IF(U39&gt;0,((((AK39*AL39)+(AN39*AO39))/(U39*1000))*1000000),"no data")</f>
        <v>9352.55554729012</v>
      </c>
      <c r="AR39" s="168" t="n">
        <f aca="false">S39/24</f>
        <v>143.333333333333</v>
      </c>
      <c r="AS39" s="34"/>
      <c r="AT39" s="59" t="n">
        <v>0</v>
      </c>
      <c r="AU39" s="76" t="n">
        <v>0</v>
      </c>
      <c r="AV39" s="76" t="n">
        <v>18</v>
      </c>
      <c r="AW39" s="59" t="n">
        <v>60</v>
      </c>
      <c r="AX39" s="76" t="n">
        <v>41</v>
      </c>
      <c r="AY39" s="59" t="n">
        <v>978</v>
      </c>
      <c r="AZ39" s="59" t="n">
        <v>7</v>
      </c>
      <c r="BB39" s="77" t="n">
        <v>0</v>
      </c>
      <c r="BC39" s="77" t="n">
        <v>677</v>
      </c>
      <c r="BD39" s="77" t="n">
        <v>317</v>
      </c>
      <c r="BE39" s="77" t="n">
        <f aca="false">BC39-BB39</f>
        <v>677</v>
      </c>
      <c r="BF39" s="77" t="n">
        <f aca="false">AQ39</f>
        <v>9352.55554729012</v>
      </c>
      <c r="BG39" s="139" t="n">
        <f aca="false">BD39/24</f>
        <v>13.2083333333333</v>
      </c>
      <c r="BH39" s="79" t="n">
        <v>0</v>
      </c>
      <c r="BI39" s="80" t="n">
        <v>0</v>
      </c>
      <c r="BJ39" s="82" t="n">
        <v>0</v>
      </c>
      <c r="BK39" s="82" t="n">
        <v>15.19</v>
      </c>
      <c r="BL39" s="82" t="n">
        <v>11.2</v>
      </c>
      <c r="BM39" s="82" t="n">
        <v>50.13</v>
      </c>
      <c r="BN39" s="83" t="n">
        <v>0.9333</v>
      </c>
      <c r="BO39" s="82" t="n">
        <v>0</v>
      </c>
      <c r="BP39" s="81" t="n">
        <v>87.34</v>
      </c>
      <c r="BQ39" s="78" t="n">
        <v>0</v>
      </c>
      <c r="BR39" s="77" t="n">
        <v>0</v>
      </c>
      <c r="BS39" s="77" t="n">
        <v>11796</v>
      </c>
      <c r="BT39" s="78" t="n">
        <v>0</v>
      </c>
    </row>
    <row r="40" customFormat="false" ht="14.3" hidden="false" customHeight="false" outlineLevel="0" collapsed="false">
      <c r="A40" s="189"/>
      <c r="B40" s="55" t="n">
        <v>43675</v>
      </c>
      <c r="C40" s="56" t="n">
        <v>87.03</v>
      </c>
      <c r="D40" s="57" t="n">
        <v>0.7702</v>
      </c>
      <c r="E40" s="58" t="n">
        <v>87.05</v>
      </c>
      <c r="F40" s="59" t="n">
        <v>98</v>
      </c>
      <c r="G40" s="59" t="n">
        <v>84</v>
      </c>
      <c r="H40" s="60" t="n">
        <v>14</v>
      </c>
      <c r="I40" s="60" t="n">
        <v>27</v>
      </c>
      <c r="J40" s="60" t="n">
        <v>24</v>
      </c>
      <c r="K40" s="60" t="n">
        <v>0</v>
      </c>
      <c r="L40" s="61" t="n">
        <v>8</v>
      </c>
      <c r="M40" s="61" t="n">
        <v>45</v>
      </c>
      <c r="N40" s="61" t="n">
        <v>0</v>
      </c>
      <c r="O40" s="61" t="n">
        <v>0</v>
      </c>
      <c r="P40" s="61" t="n">
        <v>0</v>
      </c>
      <c r="Q40" s="61" t="n">
        <v>0</v>
      </c>
      <c r="R40" s="61" t="n">
        <v>3526</v>
      </c>
      <c r="S40" s="62" t="n">
        <v>3124</v>
      </c>
      <c r="T40" s="62" t="n">
        <v>2279</v>
      </c>
      <c r="U40" s="63" t="n">
        <v>2247</v>
      </c>
      <c r="V40" s="63" t="n">
        <v>2326</v>
      </c>
      <c r="W40" s="60" t="n">
        <v>39</v>
      </c>
      <c r="X40" s="60" t="n">
        <v>0</v>
      </c>
      <c r="Y40" s="60" t="n">
        <v>39</v>
      </c>
      <c r="Z40" s="60" t="n">
        <v>0</v>
      </c>
      <c r="AA40" s="60" t="n">
        <v>60</v>
      </c>
      <c r="AB40" s="59" t="n">
        <v>0</v>
      </c>
      <c r="AC40" s="59" t="n">
        <f aca="false">(V40-U40)+AZ40</f>
        <v>79</v>
      </c>
      <c r="AD40" s="65" t="n">
        <f aca="false">U40-T40</f>
        <v>-32</v>
      </c>
      <c r="AE40" s="59" t="n">
        <v>122</v>
      </c>
      <c r="AF40" s="66" t="n">
        <f aca="false">IF(AE40&gt;0, V40/(AE40*24),"no data")</f>
        <v>0.794398907103825</v>
      </c>
      <c r="AG40" s="67" t="n">
        <f aca="false">IF(R40&gt;0,R40/24,"no data")</f>
        <v>146.916666666667</v>
      </c>
      <c r="AH40" s="66" t="n">
        <f aca="false">IF(U40&gt;0,(U40/R40),"no data")</f>
        <v>0.637266023823029</v>
      </c>
      <c r="AI40" s="68" t="n">
        <f aca="false">(1440-((W40*X40)+(Y40*Z40)+(AA40*AB40))/(W40+Y40+AA40))/1440</f>
        <v>1</v>
      </c>
      <c r="AJ40" s="69" t="n">
        <f aca="false">IF(U40&gt;0,(1440-((X40*W40+AT40*AU40)+(Z40*Y40+AV40*AW40)+(AA40*AB40+AX40*AY40))/(W40+Y40+AA40))/1440,"no data")</f>
        <v>0.799909420289855</v>
      </c>
      <c r="AK40" s="91" t="n">
        <v>5.6</v>
      </c>
      <c r="AL40" s="96" t="n">
        <v>127.27</v>
      </c>
      <c r="AM40" s="81" t="n">
        <f aca="false">AK40*AL40</f>
        <v>712.712</v>
      </c>
      <c r="AN40" s="91" t="n">
        <v>19.161949</v>
      </c>
      <c r="AO40" s="166" t="n">
        <v>1000.57254092473</v>
      </c>
      <c r="AP40" s="58" t="n">
        <f aca="false">AN40*AO40</f>
        <v>19172.92</v>
      </c>
      <c r="AQ40" s="166" t="n">
        <f aca="false">IF(U40&gt;0,((((AK40*AL40)+(AN40*AO40))/(U40*1000))*1000000),"no data")</f>
        <v>8849.85847797063</v>
      </c>
      <c r="AR40" s="168" t="n">
        <f aca="false">S40/24</f>
        <v>130.166666666667</v>
      </c>
      <c r="AS40" s="34"/>
      <c r="AT40" s="59" t="n">
        <v>21</v>
      </c>
      <c r="AU40" s="76" t="n">
        <v>42</v>
      </c>
      <c r="AV40" s="76" t="n">
        <v>0</v>
      </c>
      <c r="AW40" s="59" t="n">
        <v>0</v>
      </c>
      <c r="AX40" s="76" t="n">
        <v>27</v>
      </c>
      <c r="AY40" s="59" t="n">
        <v>1440</v>
      </c>
      <c r="AZ40" s="59" t="n">
        <v>0</v>
      </c>
      <c r="BB40" s="77" t="n">
        <v>592</v>
      </c>
      <c r="BC40" s="77" t="n">
        <v>955</v>
      </c>
      <c r="BD40" s="77" t="n">
        <v>779</v>
      </c>
      <c r="BE40" s="77" t="n">
        <f aca="false">BC40-BB40</f>
        <v>363</v>
      </c>
      <c r="BF40" s="77" t="n">
        <f aca="false">AQ40</f>
        <v>8849.85847797063</v>
      </c>
      <c r="BG40" s="139" t="n">
        <f aca="false">BD40/24</f>
        <v>32.4583333333333</v>
      </c>
      <c r="BH40" s="79" t="n">
        <v>0</v>
      </c>
      <c r="BI40" s="80" t="n">
        <v>0</v>
      </c>
      <c r="BJ40" s="82" t="n">
        <v>14.69</v>
      </c>
      <c r="BK40" s="82" t="n">
        <v>20.91</v>
      </c>
      <c r="BL40" s="82" t="n">
        <v>16.05</v>
      </c>
      <c r="BM40" s="82" t="n">
        <v>50.12</v>
      </c>
      <c r="BN40" s="83" t="n">
        <v>0.9369</v>
      </c>
      <c r="BO40" s="82" t="n">
        <v>88.23</v>
      </c>
      <c r="BP40" s="81" t="n">
        <v>87.35</v>
      </c>
      <c r="BQ40" s="78" t="n">
        <v>0</v>
      </c>
      <c r="BR40" s="77" t="n">
        <v>11494</v>
      </c>
      <c r="BS40" s="77" t="n">
        <v>11691</v>
      </c>
      <c r="BT40" s="78" t="n">
        <v>7.05</v>
      </c>
    </row>
    <row r="41" customFormat="false" ht="14.3" hidden="false" customHeight="false" outlineLevel="0" collapsed="false">
      <c r="A41" s="189" t="s">
        <v>115</v>
      </c>
      <c r="B41" s="55" t="n">
        <v>43676</v>
      </c>
      <c r="C41" s="103" t="n">
        <v>92.6</v>
      </c>
      <c r="D41" s="132" t="n">
        <v>0.611</v>
      </c>
      <c r="E41" s="105" t="n">
        <v>86.5</v>
      </c>
      <c r="F41" s="106" t="n">
        <v>101</v>
      </c>
      <c r="G41" s="106" t="n">
        <v>84</v>
      </c>
      <c r="H41" s="107" t="n">
        <v>24</v>
      </c>
      <c r="I41" s="107" t="n">
        <v>0</v>
      </c>
      <c r="J41" s="107" t="n">
        <v>24</v>
      </c>
      <c r="K41" s="107" t="n">
        <v>0</v>
      </c>
      <c r="L41" s="136" t="n">
        <v>0</v>
      </c>
      <c r="M41" s="136" t="n">
        <v>0</v>
      </c>
      <c r="N41" s="136" t="n">
        <v>0</v>
      </c>
      <c r="O41" s="136" t="n">
        <v>0</v>
      </c>
      <c r="P41" s="136" t="n">
        <v>0</v>
      </c>
      <c r="Q41" s="136" t="n">
        <v>0</v>
      </c>
      <c r="R41" s="136" t="n">
        <v>3469</v>
      </c>
      <c r="S41" s="110" t="n">
        <v>2853</v>
      </c>
      <c r="T41" s="110" t="n">
        <v>2853</v>
      </c>
      <c r="U41" s="111" t="n">
        <v>2792</v>
      </c>
      <c r="V41" s="111" t="n">
        <v>2880</v>
      </c>
      <c r="W41" s="107" t="n">
        <v>40</v>
      </c>
      <c r="X41" s="107" t="n">
        <v>0</v>
      </c>
      <c r="Y41" s="107" t="n">
        <v>40</v>
      </c>
      <c r="Z41" s="107" t="n">
        <v>0</v>
      </c>
      <c r="AA41" s="107" t="n">
        <v>60</v>
      </c>
      <c r="AB41" s="106" t="n">
        <v>0</v>
      </c>
      <c r="AC41" s="106" t="n">
        <v>88</v>
      </c>
      <c r="AD41" s="113" t="n">
        <f aca="false">U41-T41</f>
        <v>-61</v>
      </c>
      <c r="AE41" s="106" t="n">
        <v>122</v>
      </c>
      <c r="AF41" s="114" t="n">
        <f aca="false">IF(AE41&gt;0, V41/(AE41*24),"no data")</f>
        <v>0.983606557377049</v>
      </c>
      <c r="AG41" s="115" t="n">
        <f aca="false">IF(R41&gt;0,R41/24,"no data")</f>
        <v>144.541666666667</v>
      </c>
      <c r="AH41" s="114" t="n">
        <f aca="false">IF(U41&gt;0,(U41/R41),"no data")</f>
        <v>0.804842894205823</v>
      </c>
      <c r="AI41" s="116" t="n">
        <f aca="false">(1440-((W41*X41)+(Y41*Z41)+(AA41*AB41))/(W41+Y41+AA41))/1440</f>
        <v>1</v>
      </c>
      <c r="AJ41" s="117" t="n">
        <f aca="false">IF(U41&gt;0,(1440-((X41*W41+AT41*AU41)+(Z41*Y41+AV41*AW41)+(AA41*AB41+AX41*AY41))/(W41+Y41+AA41))/1440,"no data")</f>
        <v>0.864285714285714</v>
      </c>
      <c r="AK41" s="91" t="n">
        <v>5.6</v>
      </c>
      <c r="AL41" s="96" t="n">
        <v>130.56</v>
      </c>
      <c r="AM41" s="155" t="n">
        <f aca="false">AK41*AL41</f>
        <v>731.136</v>
      </c>
      <c r="AN41" s="118" t="n">
        <v>23.34825</v>
      </c>
      <c r="AO41" s="165" t="n">
        <v>1010.801623248</v>
      </c>
      <c r="AP41" s="105" t="n">
        <f aca="false">AN41*AO41</f>
        <v>23600.449</v>
      </c>
      <c r="AQ41" s="165" t="n">
        <f aca="false">IF(U41&gt;0,((((AK41*AL41)+(AN41*AO41))/(U41*1000))*1000000),"no data")</f>
        <v>8714.75107449857</v>
      </c>
      <c r="AR41" s="343" t="n">
        <f aca="false">S41/24</f>
        <v>118.875</v>
      </c>
      <c r="AS41" s="344"/>
      <c r="AT41" s="106" t="n">
        <v>0</v>
      </c>
      <c r="AU41" s="125" t="n">
        <v>0</v>
      </c>
      <c r="AV41" s="125" t="n">
        <v>0</v>
      </c>
      <c r="AW41" s="106" t="n">
        <v>0</v>
      </c>
      <c r="AX41" s="125" t="n">
        <v>19</v>
      </c>
      <c r="AY41" s="106" t="n">
        <v>1440</v>
      </c>
      <c r="AZ41" s="106" t="n">
        <v>0</v>
      </c>
      <c r="BA41" s="345"/>
      <c r="BB41" s="126" t="n">
        <v>951</v>
      </c>
      <c r="BC41" s="126" t="n">
        <v>947</v>
      </c>
      <c r="BD41" s="126" t="n">
        <v>982</v>
      </c>
      <c r="BE41" s="126" t="n">
        <f aca="false">BC41-BB41</f>
        <v>-4</v>
      </c>
      <c r="BF41" s="126" t="n">
        <f aca="false">AQ41</f>
        <v>8714.75107449857</v>
      </c>
      <c r="BG41" s="346" t="n">
        <f aca="false">BD41/24</f>
        <v>40.9166666666667</v>
      </c>
      <c r="BH41" s="153" t="n">
        <v>0</v>
      </c>
      <c r="BI41" s="154" t="n">
        <v>0</v>
      </c>
      <c r="BJ41" s="156" t="n">
        <v>23.26</v>
      </c>
      <c r="BK41" s="156" t="n">
        <v>20.76</v>
      </c>
      <c r="BL41" s="156" t="n">
        <v>15.53</v>
      </c>
      <c r="BM41" s="156" t="n">
        <v>50.14</v>
      </c>
      <c r="BN41" s="157" t="n">
        <v>0.9359</v>
      </c>
      <c r="BO41" s="156" t="n">
        <v>88.22</v>
      </c>
      <c r="BP41" s="155" t="n">
        <v>87.42</v>
      </c>
      <c r="BQ41" s="128" t="n">
        <v>0</v>
      </c>
      <c r="BR41" s="126" t="n">
        <v>11481</v>
      </c>
      <c r="BS41" s="126" t="n">
        <v>11720</v>
      </c>
      <c r="BT41" s="128" t="n">
        <v>0</v>
      </c>
    </row>
    <row r="42" customFormat="false" ht="14.3" hidden="false" customHeight="false" outlineLevel="0" collapsed="false">
      <c r="A42" s="189"/>
      <c r="B42" s="55" t="n">
        <v>43677</v>
      </c>
      <c r="C42" s="103" t="n">
        <v>95.9</v>
      </c>
      <c r="D42" s="132" t="n">
        <v>0.637</v>
      </c>
      <c r="E42" s="105" t="n">
        <v>86.5</v>
      </c>
      <c r="F42" s="106" t="n">
        <v>106</v>
      </c>
      <c r="G42" s="106" t="n">
        <v>87</v>
      </c>
      <c r="H42" s="107" t="n">
        <v>20</v>
      </c>
      <c r="I42" s="107" t="n">
        <v>23</v>
      </c>
      <c r="J42" s="107" t="n">
        <v>24</v>
      </c>
      <c r="K42" s="107" t="n">
        <v>0</v>
      </c>
      <c r="L42" s="136" t="n">
        <v>3</v>
      </c>
      <c r="M42" s="136" t="n">
        <v>37</v>
      </c>
      <c r="N42" s="136" t="n">
        <v>0</v>
      </c>
      <c r="O42" s="136" t="n">
        <v>0</v>
      </c>
      <c r="P42" s="136" t="n">
        <v>0</v>
      </c>
      <c r="Q42" s="136" t="n">
        <v>0</v>
      </c>
      <c r="R42" s="136" t="n">
        <v>3442</v>
      </c>
      <c r="S42" s="110" t="n">
        <v>2921</v>
      </c>
      <c r="T42" s="110" t="n">
        <v>2593</v>
      </c>
      <c r="U42" s="111" t="n">
        <v>2538</v>
      </c>
      <c r="V42" s="111" t="n">
        <v>2623</v>
      </c>
      <c r="W42" s="107" t="n">
        <v>39</v>
      </c>
      <c r="X42" s="107" t="n">
        <v>0</v>
      </c>
      <c r="Y42" s="107" t="n">
        <v>39</v>
      </c>
      <c r="Z42" s="107" t="n">
        <v>0</v>
      </c>
      <c r="AA42" s="107" t="n">
        <v>60</v>
      </c>
      <c r="AB42" s="106" t="n">
        <v>0</v>
      </c>
      <c r="AC42" s="106" t="n">
        <v>85</v>
      </c>
      <c r="AD42" s="113" t="n">
        <f aca="false">U42-T42</f>
        <v>-55</v>
      </c>
      <c r="AE42" s="106" t="n">
        <v>120</v>
      </c>
      <c r="AF42" s="114" t="n">
        <f aca="false">IF(AE42&gt;0, V42/(AE42*24),"no data")</f>
        <v>0.910763888888889</v>
      </c>
      <c r="AG42" s="115" t="n">
        <f aca="false">IF(R42&gt;0,R42/24,"no data")</f>
        <v>143.416666666667</v>
      </c>
      <c r="AH42" s="114" t="n">
        <f aca="false">IF(U42&gt;0,(U42/R42),"no data")</f>
        <v>0.737361998837885</v>
      </c>
      <c r="AI42" s="116" t="n">
        <f aca="false">(1440-((W42*X42)+(Y42*Z42)+(AA42*AB42))/(W42+Y42+AA42))/1440</f>
        <v>1</v>
      </c>
      <c r="AJ42" s="117" t="n">
        <f aca="false">IF(U42&gt;0,(1440-((X42*W42+AT42*AU42)+(Z42*Y42+AV42*AW42)+(AA42*AB42+AX42*AY42))/(W42+Y42+AA42))/1440,"no data")</f>
        <v>0.830681360708535</v>
      </c>
      <c r="AK42" s="91" t="n">
        <v>5.54</v>
      </c>
      <c r="AL42" s="96" t="n">
        <v>131.38</v>
      </c>
      <c r="AM42" s="155" t="n">
        <f aca="false">AK42*AL42</f>
        <v>727.8452</v>
      </c>
      <c r="AN42" s="118" t="n">
        <v>21.37493</v>
      </c>
      <c r="AO42" s="165" t="n">
        <v>1009.83343571184</v>
      </c>
      <c r="AP42" s="105" t="n">
        <f aca="false">AN42*AO42</f>
        <v>21585.119</v>
      </c>
      <c r="AQ42" s="165" t="n">
        <f aca="false">IF(U42&gt;0,((((AK42*AL42)+(AN42*AO42))/(U42*1000))*1000000),"no data")</f>
        <v>8791.55405831363</v>
      </c>
      <c r="AR42" s="343" t="n">
        <f aca="false">S42/24</f>
        <v>121.708333333333</v>
      </c>
      <c r="AS42" s="344"/>
      <c r="AT42" s="106" t="n">
        <v>17</v>
      </c>
      <c r="AU42" s="125" t="n">
        <v>31</v>
      </c>
      <c r="AV42" s="125" t="n">
        <v>0</v>
      </c>
      <c r="AW42" s="106" t="n">
        <v>0</v>
      </c>
      <c r="AX42" s="125" t="n">
        <v>23</v>
      </c>
      <c r="AY42" s="106" t="n">
        <v>1440</v>
      </c>
      <c r="AZ42" s="106" t="n">
        <v>0</v>
      </c>
      <c r="BA42" s="345"/>
      <c r="BB42" s="126" t="n">
        <v>793</v>
      </c>
      <c r="BC42" s="126" t="n">
        <v>940</v>
      </c>
      <c r="BD42" s="126" t="n">
        <v>890</v>
      </c>
      <c r="BE42" s="126" t="n">
        <f aca="false">BC42-BB42</f>
        <v>147</v>
      </c>
      <c r="BF42" s="126" t="n">
        <f aca="false">AQ42</f>
        <v>8791.55405831363</v>
      </c>
      <c r="BG42" s="346" t="n">
        <f aca="false">BD42/24</f>
        <v>37.0833333333333</v>
      </c>
      <c r="BH42" s="153" t="n">
        <v>0</v>
      </c>
      <c r="BI42" s="154" t="n">
        <v>0</v>
      </c>
      <c r="BJ42" s="156" t="n">
        <v>19.61</v>
      </c>
      <c r="BK42" s="156" t="n">
        <v>20.66</v>
      </c>
      <c r="BL42" s="156" t="n">
        <v>15.68</v>
      </c>
      <c r="BM42" s="156" t="n">
        <v>50.11</v>
      </c>
      <c r="BN42" s="157" t="n">
        <v>0.9358</v>
      </c>
      <c r="BO42" s="156" t="n">
        <v>88.23</v>
      </c>
      <c r="BP42" s="155" t="n">
        <v>87.47</v>
      </c>
      <c r="BQ42" s="128" t="n">
        <v>0</v>
      </c>
      <c r="BR42" s="126" t="n">
        <v>11550</v>
      </c>
      <c r="BS42" s="126" t="n">
        <v>11748</v>
      </c>
      <c r="BT42" s="128" t="n">
        <v>5.45</v>
      </c>
    </row>
    <row r="43" customFormat="false" ht="14.3" hidden="false" customHeight="false" outlineLevel="0" collapsed="false">
      <c r="A43" s="189"/>
      <c r="B43" s="55" t="n">
        <v>43678</v>
      </c>
      <c r="C43" s="103"/>
      <c r="D43" s="132"/>
      <c r="E43" s="105"/>
      <c r="F43" s="106"/>
      <c r="G43" s="106"/>
      <c r="H43" s="107"/>
      <c r="I43" s="107"/>
      <c r="J43" s="107"/>
      <c r="K43" s="107"/>
      <c r="L43" s="136"/>
      <c r="M43" s="136"/>
      <c r="N43" s="136"/>
      <c r="O43" s="136"/>
      <c r="P43" s="136"/>
      <c r="Q43" s="136"/>
      <c r="R43" s="136"/>
      <c r="S43" s="110"/>
      <c r="T43" s="110"/>
      <c r="U43" s="111"/>
      <c r="V43" s="111"/>
      <c r="W43" s="107"/>
      <c r="X43" s="107"/>
      <c r="Y43" s="107"/>
      <c r="Z43" s="107"/>
      <c r="AA43" s="107"/>
      <c r="AB43" s="106"/>
      <c r="AC43" s="106"/>
      <c r="AD43" s="113"/>
      <c r="AE43" s="106"/>
      <c r="AF43" s="114"/>
      <c r="AG43" s="115"/>
      <c r="AH43" s="114"/>
      <c r="AI43" s="116"/>
      <c r="AJ43" s="117"/>
      <c r="AK43" s="118"/>
      <c r="AL43" s="119"/>
      <c r="AM43" s="155"/>
      <c r="AN43" s="118"/>
      <c r="AO43" s="165"/>
      <c r="AP43" s="105"/>
      <c r="AQ43" s="165"/>
      <c r="AR43" s="343"/>
      <c r="AS43" s="344"/>
      <c r="AT43" s="106"/>
      <c r="AU43" s="125"/>
      <c r="AV43" s="125"/>
      <c r="AW43" s="106"/>
      <c r="AX43" s="125"/>
      <c r="AY43" s="106"/>
      <c r="AZ43" s="106"/>
      <c r="BA43" s="345"/>
      <c r="BB43" s="126"/>
      <c r="BC43" s="126"/>
      <c r="BD43" s="126"/>
      <c r="BE43" s="126"/>
      <c r="BF43" s="126"/>
      <c r="BG43" s="346"/>
      <c r="BH43" s="153"/>
      <c r="BI43" s="154"/>
      <c r="BJ43" s="156"/>
      <c r="BK43" s="156"/>
      <c r="BL43" s="156"/>
      <c r="BM43" s="156"/>
      <c r="BN43" s="157"/>
      <c r="BO43" s="156"/>
      <c r="BP43" s="155"/>
      <c r="BQ43" s="128"/>
      <c r="BR43" s="126"/>
      <c r="BS43" s="126"/>
      <c r="BT43" s="128"/>
    </row>
    <row r="44" customFormat="false" ht="14.3" hidden="false" customHeight="false" outlineLevel="0" collapsed="false">
      <c r="A44" s="189"/>
      <c r="B44" s="55" t="n">
        <v>43679</v>
      </c>
      <c r="C44" s="103"/>
      <c r="D44" s="132"/>
      <c r="E44" s="105"/>
      <c r="F44" s="106"/>
      <c r="G44" s="106"/>
      <c r="H44" s="107"/>
      <c r="I44" s="107"/>
      <c r="J44" s="107"/>
      <c r="K44" s="107"/>
      <c r="L44" s="136"/>
      <c r="M44" s="136"/>
      <c r="N44" s="136"/>
      <c r="O44" s="136"/>
      <c r="P44" s="136"/>
      <c r="Q44" s="136"/>
      <c r="R44" s="136"/>
      <c r="S44" s="110"/>
      <c r="T44" s="110"/>
      <c r="U44" s="111"/>
      <c r="V44" s="111"/>
      <c r="W44" s="107"/>
      <c r="X44" s="107"/>
      <c r="Y44" s="107"/>
      <c r="Z44" s="107"/>
      <c r="AA44" s="107"/>
      <c r="AB44" s="106"/>
      <c r="AC44" s="106"/>
      <c r="AD44" s="113"/>
      <c r="AE44" s="106"/>
      <c r="AF44" s="114"/>
      <c r="AG44" s="115"/>
      <c r="AH44" s="114"/>
      <c r="AI44" s="116"/>
      <c r="AJ44" s="117"/>
      <c r="AK44" s="118"/>
      <c r="AL44" s="119"/>
      <c r="AM44" s="155"/>
      <c r="AN44" s="118"/>
      <c r="AO44" s="165"/>
      <c r="AP44" s="105"/>
      <c r="AQ44" s="165"/>
      <c r="AR44" s="343"/>
      <c r="AS44" s="344"/>
      <c r="AT44" s="106"/>
      <c r="AU44" s="125"/>
      <c r="AV44" s="125"/>
      <c r="AW44" s="106"/>
      <c r="AX44" s="125"/>
      <c r="AY44" s="106"/>
      <c r="AZ44" s="106"/>
      <c r="BA44" s="345"/>
      <c r="BB44" s="126"/>
      <c r="BC44" s="126"/>
      <c r="BD44" s="126"/>
      <c r="BE44" s="126"/>
      <c r="BF44" s="126"/>
      <c r="BG44" s="346"/>
      <c r="BH44" s="153"/>
      <c r="BI44" s="154"/>
      <c r="BJ44" s="156"/>
      <c r="BK44" s="156"/>
      <c r="BL44" s="156"/>
      <c r="BM44" s="156"/>
      <c r="BN44" s="157"/>
      <c r="BO44" s="156"/>
      <c r="BP44" s="155"/>
      <c r="BQ44" s="128"/>
      <c r="BR44" s="126"/>
      <c r="BS44" s="126"/>
      <c r="BT44" s="128"/>
    </row>
    <row r="45" customFormat="false" ht="14.3" hidden="false" customHeight="false" outlineLevel="0" collapsed="false">
      <c r="A45" s="189"/>
      <c r="B45" s="55" t="n">
        <v>43680</v>
      </c>
      <c r="C45" s="103"/>
      <c r="D45" s="132"/>
      <c r="E45" s="105"/>
      <c r="F45" s="106"/>
      <c r="G45" s="106"/>
      <c r="H45" s="107"/>
      <c r="I45" s="107"/>
      <c r="J45" s="107"/>
      <c r="K45" s="107"/>
      <c r="L45" s="136"/>
      <c r="M45" s="136"/>
      <c r="N45" s="136"/>
      <c r="O45" s="136"/>
      <c r="P45" s="136"/>
      <c r="Q45" s="136"/>
      <c r="R45" s="136"/>
      <c r="S45" s="110"/>
      <c r="T45" s="110"/>
      <c r="U45" s="111"/>
      <c r="V45" s="111"/>
      <c r="W45" s="107"/>
      <c r="X45" s="107"/>
      <c r="Y45" s="107"/>
      <c r="Z45" s="107"/>
      <c r="AA45" s="107"/>
      <c r="AB45" s="106"/>
      <c r="AC45" s="106"/>
      <c r="AD45" s="113"/>
      <c r="AE45" s="106"/>
      <c r="AF45" s="114"/>
      <c r="AG45" s="115"/>
      <c r="AH45" s="114"/>
      <c r="AI45" s="116"/>
      <c r="AJ45" s="117"/>
      <c r="AK45" s="118"/>
      <c r="AL45" s="119"/>
      <c r="AM45" s="155"/>
      <c r="AN45" s="118"/>
      <c r="AO45" s="165"/>
      <c r="AP45" s="105"/>
      <c r="AQ45" s="165"/>
      <c r="AR45" s="343"/>
      <c r="AS45" s="344"/>
      <c r="AT45" s="106"/>
      <c r="AU45" s="125"/>
      <c r="AV45" s="125"/>
      <c r="AW45" s="106"/>
      <c r="AX45" s="125"/>
      <c r="AY45" s="106"/>
      <c r="AZ45" s="106"/>
      <c r="BA45" s="345"/>
      <c r="BB45" s="126"/>
      <c r="BC45" s="126"/>
      <c r="BD45" s="126"/>
      <c r="BE45" s="126"/>
      <c r="BF45" s="126"/>
      <c r="BG45" s="346"/>
      <c r="BH45" s="153"/>
      <c r="BI45" s="154"/>
      <c r="BJ45" s="156"/>
      <c r="BK45" s="156"/>
      <c r="BL45" s="156"/>
      <c r="BM45" s="156"/>
      <c r="BN45" s="157"/>
      <c r="BO45" s="156"/>
      <c r="BP45" s="155"/>
      <c r="BQ45" s="128"/>
      <c r="BR45" s="126"/>
      <c r="BS45" s="126"/>
      <c r="BT45" s="128"/>
    </row>
    <row r="46" customFormat="false" ht="14.3" hidden="false" customHeight="false" outlineLevel="0" collapsed="false">
      <c r="A46" s="189"/>
      <c r="B46" s="55" t="n">
        <v>43681</v>
      </c>
      <c r="C46" s="103"/>
      <c r="D46" s="132"/>
      <c r="E46" s="105"/>
      <c r="F46" s="106"/>
      <c r="G46" s="106"/>
      <c r="H46" s="107"/>
      <c r="I46" s="107"/>
      <c r="J46" s="107"/>
      <c r="K46" s="107"/>
      <c r="L46" s="136"/>
      <c r="M46" s="136"/>
      <c r="N46" s="136"/>
      <c r="O46" s="136"/>
      <c r="P46" s="136"/>
      <c r="Q46" s="136"/>
      <c r="R46" s="136"/>
      <c r="S46" s="110"/>
      <c r="T46" s="110"/>
      <c r="U46" s="111"/>
      <c r="V46" s="111"/>
      <c r="W46" s="107"/>
      <c r="X46" s="107"/>
      <c r="Y46" s="107"/>
      <c r="Z46" s="107"/>
      <c r="AA46" s="107"/>
      <c r="AB46" s="106"/>
      <c r="AC46" s="106"/>
      <c r="AD46" s="113"/>
      <c r="AE46" s="106"/>
      <c r="AF46" s="114"/>
      <c r="AG46" s="115"/>
      <c r="AH46" s="114"/>
      <c r="AI46" s="116"/>
      <c r="AJ46" s="117"/>
      <c r="AK46" s="118"/>
      <c r="AL46" s="119"/>
      <c r="AM46" s="155"/>
      <c r="AN46" s="118"/>
      <c r="AO46" s="165"/>
      <c r="AP46" s="105"/>
      <c r="AQ46" s="165"/>
      <c r="AR46" s="343"/>
      <c r="AS46" s="344"/>
      <c r="AT46" s="106"/>
      <c r="AU46" s="125"/>
      <c r="AV46" s="125"/>
      <c r="AW46" s="106"/>
      <c r="AX46" s="125"/>
      <c r="AY46" s="106"/>
      <c r="AZ46" s="106"/>
      <c r="BA46" s="345"/>
      <c r="BB46" s="126"/>
      <c r="BC46" s="126"/>
      <c r="BD46" s="126"/>
      <c r="BE46" s="126"/>
      <c r="BF46" s="126"/>
      <c r="BG46" s="346"/>
      <c r="BH46" s="153"/>
      <c r="BI46" s="154"/>
      <c r="BJ46" s="156"/>
      <c r="BK46" s="156"/>
      <c r="BL46" s="156"/>
      <c r="BM46" s="156"/>
      <c r="BN46" s="157"/>
      <c r="BO46" s="156"/>
      <c r="BP46" s="155"/>
      <c r="BQ46" s="128"/>
      <c r="BR46" s="126"/>
      <c r="BS46" s="126"/>
      <c r="BT46" s="128"/>
    </row>
    <row r="47" customFormat="false" ht="14.3" hidden="false" customHeight="false" outlineLevel="0" collapsed="false">
      <c r="A47" s="189"/>
      <c r="B47" s="55" t="n">
        <v>43682</v>
      </c>
      <c r="C47" s="103"/>
      <c r="D47" s="132"/>
      <c r="E47" s="105"/>
      <c r="F47" s="106"/>
      <c r="G47" s="106"/>
      <c r="H47" s="107"/>
      <c r="I47" s="107"/>
      <c r="J47" s="107"/>
      <c r="K47" s="107"/>
      <c r="L47" s="136"/>
      <c r="M47" s="136"/>
      <c r="N47" s="136"/>
      <c r="O47" s="136"/>
      <c r="P47" s="136"/>
      <c r="Q47" s="136"/>
      <c r="R47" s="136"/>
      <c r="S47" s="110"/>
      <c r="T47" s="110"/>
      <c r="U47" s="111"/>
      <c r="V47" s="111"/>
      <c r="W47" s="107"/>
      <c r="X47" s="107"/>
      <c r="Y47" s="107"/>
      <c r="Z47" s="107"/>
      <c r="AA47" s="107"/>
      <c r="AB47" s="106"/>
      <c r="AC47" s="106"/>
      <c r="AD47" s="113"/>
      <c r="AE47" s="106"/>
      <c r="AF47" s="114"/>
      <c r="AG47" s="115"/>
      <c r="AH47" s="114"/>
      <c r="AI47" s="116"/>
      <c r="AJ47" s="117"/>
      <c r="AK47" s="118"/>
      <c r="AL47" s="119"/>
      <c r="AM47" s="155"/>
      <c r="AN47" s="118"/>
      <c r="AO47" s="165"/>
      <c r="AP47" s="105" t="n">
        <f aca="false">AN47*AO47</f>
        <v>0</v>
      </c>
      <c r="AQ47" s="165" t="str">
        <f aca="false">IF(U47&gt;0,((((AK47*AL47)+(AN47*AO47))/(U47*1000))*1000000),"no data")</f>
        <v>no data</v>
      </c>
      <c r="AR47" s="343" t="n">
        <f aca="false">S47/24</f>
        <v>0</v>
      </c>
      <c r="AS47" s="344"/>
      <c r="AT47" s="106"/>
      <c r="AU47" s="125"/>
      <c r="AV47" s="125"/>
      <c r="AW47" s="106"/>
      <c r="AX47" s="125"/>
      <c r="AY47" s="106"/>
      <c r="AZ47" s="106"/>
      <c r="BA47" s="345"/>
      <c r="BB47" s="126"/>
      <c r="BC47" s="126"/>
      <c r="BD47" s="126"/>
      <c r="BE47" s="126" t="n">
        <f aca="false">BC47-BB47</f>
        <v>0</v>
      </c>
      <c r="BF47" s="126" t="str">
        <f aca="false">AQ47</f>
        <v>no data</v>
      </c>
      <c r="BG47" s="346" t="n">
        <f aca="false">BD47/24</f>
        <v>0</v>
      </c>
      <c r="BH47" s="153"/>
      <c r="BI47" s="154"/>
      <c r="BJ47" s="156"/>
      <c r="BK47" s="156"/>
      <c r="BL47" s="156"/>
      <c r="BM47" s="156"/>
      <c r="BN47" s="157"/>
      <c r="BO47" s="156"/>
      <c r="BP47" s="155"/>
      <c r="BQ47" s="128" t="n">
        <f aca="false">BH47+BI47</f>
        <v>0</v>
      </c>
      <c r="BR47" s="126"/>
      <c r="BS47" s="126"/>
      <c r="BT47" s="128"/>
    </row>
    <row r="48" customFormat="false" ht="14.3" hidden="false" customHeight="false" outlineLevel="0" collapsed="false">
      <c r="A48" s="255"/>
      <c r="B48" s="256" t="s">
        <v>137</v>
      </c>
      <c r="C48" s="257" t="n">
        <f aca="false">AVERAGE(C12:C42)</f>
        <v>94.16</v>
      </c>
      <c r="D48" s="258" t="n">
        <f aca="false">AVERAGE(D12:D42)</f>
        <v>0.632816129032258</v>
      </c>
      <c r="E48" s="257" t="n">
        <f aca="false">AVERAGE(E12:E42)</f>
        <v>84.4848387096774</v>
      </c>
      <c r="F48" s="257" t="n">
        <f aca="false">AVERAGE(F12:F42)</f>
        <v>102.564516129032</v>
      </c>
      <c r="G48" s="257" t="n">
        <f aca="false">AVERAGE(G12:G42)</f>
        <v>86.1251612903226</v>
      </c>
      <c r="H48" s="257" t="n">
        <f aca="false">SUM(H12:H42)+(INT(SUM(I12:I42)/60))</f>
        <v>587</v>
      </c>
      <c r="I48" s="257" t="n">
        <f aca="false">SUM(I12:I42)+(INT(SUM(J12:J42)/60))</f>
        <v>440</v>
      </c>
      <c r="J48" s="257" t="n">
        <f aca="false">SUM(J12:J42)+(INT(SUM(K12:K42)/60))</f>
        <v>672</v>
      </c>
      <c r="K48" s="257" t="n">
        <f aca="false">SUM(K12:K42)+(INT(SUM(L12:L42)/60))</f>
        <v>302</v>
      </c>
      <c r="L48" s="257" t="n">
        <f aca="false">SUM(L12:L42)+(INT(SUM(M12:M42)/60))</f>
        <v>153</v>
      </c>
      <c r="M48" s="257" t="n">
        <f aca="false">SUM(M12:M42)+(INT(SUM(N12:N42)/60))</f>
        <v>377</v>
      </c>
      <c r="N48" s="257" t="n">
        <f aca="false">SUM(N12:N42)+(INT(SUM(O12:O42)/60))</f>
        <v>33</v>
      </c>
      <c r="O48" s="257" t="n">
        <f aca="false">SUM(O12:O42)+(INT(SUM(P12:P42)/60))</f>
        <v>117</v>
      </c>
      <c r="P48" s="257" t="n">
        <f aca="false">SUM(P12:P42)+(INT(SUM(Q12:Q42)/60))</f>
        <v>0</v>
      </c>
      <c r="Q48" s="257" t="n">
        <f aca="false">SUM(Q12:Q42)-(INT(SUM(Q12:Q42)/60)*60)</f>
        <v>0</v>
      </c>
      <c r="R48" s="259" t="n">
        <f aca="false">SUM(R12:R42)</f>
        <v>107128</v>
      </c>
      <c r="S48" s="259" t="n">
        <f aca="false">SUM(S12:S42)</f>
        <v>90801</v>
      </c>
      <c r="T48" s="259" t="n">
        <f aca="false">SUM(T12:T42)</f>
        <v>74737</v>
      </c>
      <c r="U48" s="260" t="n">
        <v>73096.46</v>
      </c>
      <c r="V48" s="259" t="n">
        <f aca="false">SUM(V12:V42)</f>
        <v>75712</v>
      </c>
      <c r="W48" s="261" t="n">
        <f aca="false">AVERAGE(W12:W42)</f>
        <v>39.4838709677419</v>
      </c>
      <c r="X48" s="261" t="n">
        <f aca="false">SUM(X12:X42)</f>
        <v>106</v>
      </c>
      <c r="Y48" s="261" t="n">
        <f aca="false">AVERAGE(Y12:Y42)</f>
        <v>39.4516129032258</v>
      </c>
      <c r="Z48" s="261" t="n">
        <f aca="false">SUM(Z12:Z42)</f>
        <v>1403</v>
      </c>
      <c r="AA48" s="261" t="n">
        <f aca="false">AVERAGE(AA12:AA42)</f>
        <v>60</v>
      </c>
      <c r="AB48" s="261" t="n">
        <f aca="false">SUM(AB12:AB42)</f>
        <v>167</v>
      </c>
      <c r="AC48" s="262" t="n">
        <f aca="false">V48-U48+AZ48</f>
        <v>2644.53999999999</v>
      </c>
      <c r="AD48" s="261" t="n">
        <f aca="false">SUM(AD12:AD42)</f>
        <v>-1566</v>
      </c>
      <c r="AE48" s="261" t="n">
        <f aca="false">AVERAGE(AE12:AE42)</f>
        <v>117.612903225806</v>
      </c>
      <c r="AF48" s="264" t="n">
        <f aca="false">AVERAGE(AF12:AF42)</f>
        <v>0.859487018158168</v>
      </c>
      <c r="AG48" s="261" t="n">
        <f aca="false">AVERAGE(AG12:AG42)</f>
        <v>143.989247311828</v>
      </c>
      <c r="AH48" s="264" t="n">
        <f aca="false">AVERAGE(AH12:AH42)</f>
        <v>0.684177117933139</v>
      </c>
      <c r="AI48" s="264" t="n">
        <f aca="false">AVERAGE(AI12:AI42)</f>
        <v>0.988748566864801</v>
      </c>
      <c r="AJ48" s="264" t="n">
        <f aca="false">AVERAGE(AJ12:AJ42)</f>
        <v>0.822729678275679</v>
      </c>
      <c r="AK48" s="266" t="n">
        <f aca="false">SUM(AK12:AK42)</f>
        <v>178.109</v>
      </c>
      <c r="AL48" s="266" t="n">
        <f aca="false">AVERAGE(AL12:AL42)</f>
        <v>131.671290322581</v>
      </c>
      <c r="AM48" s="266" t="n">
        <f aca="false">SUM(AM12:AM42)</f>
        <v>23467.00236</v>
      </c>
      <c r="AN48" s="266" t="n">
        <f aca="false">SUM(AN12:AN42)</f>
        <v>616.70055545</v>
      </c>
      <c r="AO48" s="265" t="n">
        <f aca="false">AVERAGE(AO12:AO42)</f>
        <v>1005.16212778752</v>
      </c>
      <c r="AP48" s="265" t="n">
        <f aca="false">SUM(AP12:AP42)</f>
        <v>619424.03148775</v>
      </c>
      <c r="AQ48" s="267" t="n">
        <f aca="false">((AM48+AP48))/(U48*1000)*1000000</f>
        <v>8795.10490450221</v>
      </c>
      <c r="AR48" s="268"/>
      <c r="AS48" s="34"/>
      <c r="AT48" s="269" t="n">
        <f aca="false">AVERAGE(AT12:AT42)</f>
        <v>6.96774193548387</v>
      </c>
      <c r="AU48" s="269" t="n">
        <f aca="false">SUM(AU12:AU42)</f>
        <v>404</v>
      </c>
      <c r="AV48" s="269" t="n">
        <f aca="false">AVERAGE(AV12:AV42)</f>
        <v>4.74193548387097</v>
      </c>
      <c r="AW48" s="269" t="n">
        <f aca="false">SUM(AW12:AW42)</f>
        <v>454</v>
      </c>
      <c r="AX48" s="269" t="n">
        <f aca="false">AVERAGE(AX12:AX42)</f>
        <v>24.258064516129</v>
      </c>
      <c r="AY48" s="269" t="n">
        <f aca="false">SUM(AY12:AY42)</f>
        <v>42626</v>
      </c>
      <c r="AZ48" s="269" t="n">
        <f aca="false">SUM(AZ12:AZ42)</f>
        <v>29</v>
      </c>
      <c r="BB48" s="269" t="n">
        <f aca="false">SUM(BB12:BB42)</f>
        <v>23381</v>
      </c>
      <c r="BC48" s="269" t="n">
        <f aca="false">SUM(BC12:BC42)</f>
        <v>26757</v>
      </c>
      <c r="BD48" s="269" t="n">
        <f aca="false">SUM(BD12:BD42)</f>
        <v>25574</v>
      </c>
      <c r="BE48" s="5" t="n">
        <f aca="false">(BC48-BB48)</f>
        <v>3376</v>
      </c>
      <c r="BF48" s="271" t="n">
        <f aca="false">AQ48</f>
        <v>8795.10490450221</v>
      </c>
      <c r="BG48" s="271" t="n">
        <f aca="false">AVERAGE(BG12:BG42)</f>
        <v>34.3736559139785</v>
      </c>
      <c r="BH48" s="271" t="n">
        <f aca="false">SUM(BH10:BH39)</f>
        <v>0</v>
      </c>
      <c r="BI48" s="271" t="n">
        <f aca="false">SUM(BI10:BI39)</f>
        <v>0</v>
      </c>
      <c r="BJ48" s="271" t="n">
        <f aca="false">SUM(BJ10:BJ39)</f>
        <v>596.09</v>
      </c>
      <c r="BK48" s="271" t="n">
        <f aca="false">SUM(BK10:BK39)</f>
        <v>567.53</v>
      </c>
      <c r="BL48" s="271" t="n">
        <f aca="false">SUM(BL10:BL39)</f>
        <v>449.46</v>
      </c>
      <c r="BM48" s="272" t="n">
        <f aca="false">AVERAGE(BM9:BM47)</f>
        <v>50.1655882352941</v>
      </c>
      <c r="BN48" s="272" t="n">
        <f aca="false">AVERAGE(BN9:BN47)</f>
        <v>0.936102941176471</v>
      </c>
      <c r="BO48" s="272" t="n">
        <f aca="false">AVERAGE(BO9:BO47)</f>
        <v>82.8826470588235</v>
      </c>
      <c r="BP48" s="272" t="n">
        <f aca="false">AVERAGE(BP9:BP47)</f>
        <v>87.3320588235294</v>
      </c>
      <c r="BQ48" s="272"/>
      <c r="BR48" s="340" t="n">
        <f aca="false">AVERAGE(BR7:BR37)</f>
        <v>11095.3870967742</v>
      </c>
      <c r="BS48" s="340" t="n">
        <f aca="false">AVERAGE(BS7:BS37)</f>
        <v>11674.8709677419</v>
      </c>
      <c r="BT48" s="273" t="n">
        <f aca="false">SUM(BT10:BT39)</f>
        <v>66.41</v>
      </c>
    </row>
    <row r="49" customFormat="false" ht="14.95" hidden="false" customHeight="false" outlineLevel="0" collapsed="false">
      <c r="A49" s="274"/>
      <c r="B49" s="275" t="s">
        <v>138</v>
      </c>
      <c r="C49" s="276" t="s">
        <v>139</v>
      </c>
      <c r="D49" s="277" t="s">
        <v>140</v>
      </c>
      <c r="E49" s="277"/>
      <c r="F49" s="278" t="s">
        <v>141</v>
      </c>
      <c r="G49" s="278" t="s">
        <v>142</v>
      </c>
      <c r="H49" s="278" t="s">
        <v>80</v>
      </c>
      <c r="I49" s="278" t="s">
        <v>81</v>
      </c>
      <c r="J49" s="278" t="s">
        <v>80</v>
      </c>
      <c r="K49" s="278" t="s">
        <v>81</v>
      </c>
      <c r="L49" s="278" t="s">
        <v>80</v>
      </c>
      <c r="M49" s="278" t="s">
        <v>81</v>
      </c>
      <c r="N49" s="278" t="s">
        <v>80</v>
      </c>
      <c r="O49" s="278" t="s">
        <v>81</v>
      </c>
      <c r="P49" s="279" t="s">
        <v>143</v>
      </c>
      <c r="Q49" s="279" t="s">
        <v>144</v>
      </c>
      <c r="R49" s="279" t="s">
        <v>145</v>
      </c>
      <c r="S49" s="279" t="s">
        <v>145</v>
      </c>
      <c r="T49" s="279" t="s">
        <v>145</v>
      </c>
      <c r="U49" s="279" t="s">
        <v>145</v>
      </c>
      <c r="V49" s="279" t="s">
        <v>145</v>
      </c>
      <c r="W49" s="279" t="s">
        <v>146</v>
      </c>
      <c r="X49" s="279" t="s">
        <v>147</v>
      </c>
      <c r="Y49" s="279" t="s">
        <v>148</v>
      </c>
      <c r="Z49" s="279" t="s">
        <v>147</v>
      </c>
      <c r="AA49" s="279" t="s">
        <v>148</v>
      </c>
      <c r="AB49" s="279" t="s">
        <v>147</v>
      </c>
      <c r="AC49" s="279" t="s">
        <v>149</v>
      </c>
      <c r="AD49" s="279" t="s">
        <v>150</v>
      </c>
      <c r="AE49" s="279" t="s">
        <v>151</v>
      </c>
      <c r="AF49" s="279" t="s">
        <v>152</v>
      </c>
      <c r="AG49" s="279" t="s">
        <v>153</v>
      </c>
      <c r="AH49" s="279" t="s">
        <v>153</v>
      </c>
      <c r="AI49" s="279"/>
      <c r="AJ49" s="279" t="s">
        <v>153</v>
      </c>
      <c r="AK49" s="279" t="s">
        <v>154</v>
      </c>
      <c r="AL49" s="279" t="s">
        <v>153</v>
      </c>
      <c r="AM49" s="279"/>
      <c r="AN49" s="279" t="s">
        <v>154</v>
      </c>
      <c r="AO49" s="279" t="s">
        <v>153</v>
      </c>
      <c r="AP49" s="280"/>
      <c r="AQ49" s="281" t="s">
        <v>153</v>
      </c>
      <c r="AR49" s="282"/>
      <c r="AS49" s="283"/>
      <c r="AZ49" s="284" t="s">
        <v>154</v>
      </c>
      <c r="BF49" s="285" t="str">
        <f aca="false">AQ49</f>
        <v>Avg.</v>
      </c>
      <c r="BR49" s="5"/>
      <c r="BS49" s="5"/>
    </row>
    <row r="50" customFormat="false" ht="14.95" hidden="false" customHeight="false" outlineLevel="0" collapsed="false"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6"/>
      <c r="AB50" s="286"/>
      <c r="AC50" s="286"/>
      <c r="AD50" s="286"/>
      <c r="AE50" s="286"/>
      <c r="AF50" s="286"/>
      <c r="AG50" s="286"/>
      <c r="AH50" s="286"/>
      <c r="AI50" s="286"/>
      <c r="AJ50" s="286"/>
      <c r="AK50" s="286"/>
      <c r="AL50" s="286"/>
      <c r="AM50" s="287"/>
      <c r="AQ50" s="288"/>
      <c r="AR50" s="288"/>
      <c r="BA50" s="289"/>
      <c r="BB50" s="290"/>
      <c r="BC50" s="290"/>
      <c r="BD50" s="290"/>
      <c r="BE50" s="5"/>
      <c r="BR50" s="5"/>
      <c r="BS50" s="5"/>
    </row>
    <row r="51" customFormat="false" ht="57.75" hidden="false" customHeight="true" outlineLevel="0" collapsed="false">
      <c r="B51" s="291" t="s">
        <v>155</v>
      </c>
      <c r="C51" s="291" t="s">
        <v>156</v>
      </c>
      <c r="D51" s="291" t="s">
        <v>157</v>
      </c>
      <c r="E51" s="291" t="s">
        <v>4</v>
      </c>
      <c r="F51" s="291" t="s">
        <v>158</v>
      </c>
      <c r="G51" s="291"/>
      <c r="H51" s="291" t="s">
        <v>159</v>
      </c>
      <c r="I51" s="291"/>
      <c r="J51" s="291" t="s">
        <v>160</v>
      </c>
      <c r="K51" s="291"/>
      <c r="L51" s="291" t="s">
        <v>161</v>
      </c>
      <c r="M51" s="291"/>
      <c r="N51" s="291" t="s">
        <v>162</v>
      </c>
      <c r="O51" s="291"/>
      <c r="P51" s="291" t="s">
        <v>163</v>
      </c>
      <c r="Q51" s="291"/>
      <c r="R51" s="292" t="s">
        <v>164</v>
      </c>
      <c r="S51" s="293" t="s">
        <v>165</v>
      </c>
      <c r="T51" s="294" t="s">
        <v>166</v>
      </c>
      <c r="U51" s="291" t="s">
        <v>12</v>
      </c>
      <c r="V51" s="294" t="s">
        <v>13</v>
      </c>
      <c r="W51" s="291" t="s">
        <v>167</v>
      </c>
      <c r="X51" s="291" t="s">
        <v>15</v>
      </c>
      <c r="Y51" s="291" t="s">
        <v>168</v>
      </c>
      <c r="Z51" s="291" t="s">
        <v>17</v>
      </c>
      <c r="AA51" s="291" t="s">
        <v>19</v>
      </c>
      <c r="AB51" s="291" t="s">
        <v>18</v>
      </c>
      <c r="AC51" s="293" t="s">
        <v>20</v>
      </c>
      <c r="AD51" s="295" t="s">
        <v>21</v>
      </c>
      <c r="AE51" s="296" t="s">
        <v>22</v>
      </c>
      <c r="AF51" s="296" t="s">
        <v>23</v>
      </c>
      <c r="AG51" s="296" t="s">
        <v>169</v>
      </c>
      <c r="AH51" s="291" t="s">
        <v>170</v>
      </c>
      <c r="AI51" s="291" t="s">
        <v>26</v>
      </c>
      <c r="AJ51" s="297" t="s">
        <v>27</v>
      </c>
      <c r="AK51" s="294" t="s">
        <v>171</v>
      </c>
      <c r="AL51" s="298" t="s">
        <v>29</v>
      </c>
      <c r="AM51" s="298" t="s">
        <v>30</v>
      </c>
      <c r="AN51" s="294" t="s">
        <v>172</v>
      </c>
      <c r="AO51" s="298" t="s">
        <v>173</v>
      </c>
      <c r="AP51" s="298" t="s">
        <v>33</v>
      </c>
      <c r="AQ51" s="297" t="s">
        <v>174</v>
      </c>
      <c r="AR51" s="299"/>
      <c r="AS51" s="299"/>
      <c r="BA51" s="289"/>
      <c r="BB51" s="290"/>
      <c r="BC51" s="290"/>
      <c r="BD51" s="290"/>
      <c r="BE51" s="300" t="n">
        <f aca="false">AVERAGE(BE27:BE31)</f>
        <v>482</v>
      </c>
      <c r="BR51" s="5"/>
      <c r="BS51" s="5"/>
    </row>
    <row r="52" customFormat="false" ht="14.3" hidden="false" customHeight="false" outlineLevel="0" collapsed="false">
      <c r="B52" s="301" t="s">
        <v>110</v>
      </c>
      <c r="C52" s="302" t="n">
        <f aca="false">IF(C6=0,"no data",AVERAGE(C6:C12))</f>
        <v>94.9614285714286</v>
      </c>
      <c r="D52" s="303" t="n">
        <f aca="false">IF(D6=0,"no data",AVERAGE(D6:D12))</f>
        <v>0.575557142857143</v>
      </c>
      <c r="E52" s="302" t="n">
        <f aca="false">IF(E6=0,"no data",AVERAGE(E6:E12))</f>
        <v>81.9657142857143</v>
      </c>
      <c r="F52" s="302" t="n">
        <f aca="false">IF(F6=0,"no data",AVERAGE(F6:F12))</f>
        <v>104.785714285714</v>
      </c>
      <c r="G52" s="302" t="n">
        <f aca="false">IF(G6=0,"no data",AVERAGE(G6:G12))</f>
        <v>84.5285714285714</v>
      </c>
      <c r="H52" s="302" t="n">
        <f aca="false">SUM(H6:H12)+INT(SUM(I6:I12)/60)</f>
        <v>149</v>
      </c>
      <c r="I52" s="302" t="n">
        <f aca="false">SUM(I6:I12)-INT(SUM(I6:I12)/60)*60</f>
        <v>2</v>
      </c>
      <c r="J52" s="302" t="n">
        <f aca="false">SUM(J6:J12)+INT(SUM(K6:K12)/60)</f>
        <v>168</v>
      </c>
      <c r="K52" s="302" t="n">
        <f aca="false">SUM(K6:K12)-INT(SUM(K6:K12)/60)*60</f>
        <v>0</v>
      </c>
      <c r="L52" s="302" t="n">
        <f aca="false">SUM(L6:L12)+INT(SUM(M6:M12)/60)</f>
        <v>17</v>
      </c>
      <c r="M52" s="302" t="n">
        <f aca="false">SUM(M6:M12)-INT(SUM(M6:M12)/60)*60</f>
        <v>31</v>
      </c>
      <c r="N52" s="302" t="n">
        <f aca="false">SUM(N6:N12)+INT(SUM(O6:O12)/60)</f>
        <v>0</v>
      </c>
      <c r="O52" s="302" t="n">
        <f aca="false">SUM(O6:O12)-INT(SUM(O6:O12)/60)*60</f>
        <v>0</v>
      </c>
      <c r="P52" s="302" t="n">
        <f aca="false">SUM(P6:P12)+INT(SUM(Q6:Q12)/60)</f>
        <v>0</v>
      </c>
      <c r="Q52" s="302" t="n">
        <f aca="false">SUM(Q6:Q12)-INT(SUM(Q6:Q12)/60)*60</f>
        <v>0</v>
      </c>
      <c r="R52" s="304" t="n">
        <f aca="false">IF(R6=0,"no data", AVERAGE(R6:R12))</f>
        <v>3431.57142857143</v>
      </c>
      <c r="S52" s="304" t="n">
        <f aca="false">IF(S6=0,"no data", AVERAGE(S6:S12))</f>
        <v>2958.42857142857</v>
      </c>
      <c r="T52" s="304" t="n">
        <f aca="false">IF(T6=0,"no data", AVERAGE(T6:T12))</f>
        <v>2715.85714285714</v>
      </c>
      <c r="U52" s="304" t="n">
        <f aca="false">IF(U6=0,"no data", AVERAGE(U6:U12))</f>
        <v>2657</v>
      </c>
      <c r="V52" s="304" t="n">
        <f aca="false">IF(V6=0,"no data", AVERAGE(V6:V12))</f>
        <v>2739.57142857143</v>
      </c>
      <c r="W52" s="305" t="n">
        <f aca="false">IF(W6=0,"no data", AVERAGE(W6:W12))</f>
        <v>40</v>
      </c>
      <c r="X52" s="306" t="str">
        <f aca="false">IF(AND(X6=0,X7=0,X8=0,X9=0,X10=0,X11= 0,X12=0),"No outage",SUM(X6:X12))</f>
        <v>No outage</v>
      </c>
      <c r="Y52" s="306" t="n">
        <f aca="false">IF(Y6=0,"no data", AVERAGE(Y6:Y12))</f>
        <v>40</v>
      </c>
      <c r="Z52" s="306" t="str">
        <f aca="false">IF(AND(Z6=0,Z7=0,Z8=0,Z9=0,Z10=0,Z11= 0,Z12=0),"No outage",SUM(Z6:Z12))</f>
        <v>No outage</v>
      </c>
      <c r="AA52" s="306" t="n">
        <f aca="false">IF(AND(AA6=0,AA7=0,AA8=0,AA9=0,AA10=0, AA11=0,AA12=0),"No outage",SUM(AA6:AA12))</f>
        <v>420</v>
      </c>
      <c r="AB52" s="306" t="str">
        <f aca="false">IF(Z6=0,"no data", AVERAGE(AB6:AB12))</f>
        <v>no data</v>
      </c>
      <c r="AC52" s="302" t="str">
        <f aca="false">IF(Z6=0,"no data", SUM(AC6:AC12))</f>
        <v>no data</v>
      </c>
      <c r="AD52" s="302" t="n">
        <f aca="false">IF(AD6=0,"no data", SUM(AD6:AD12))</f>
        <v>-412</v>
      </c>
      <c r="AE52" s="305" t="n">
        <f aca="false">IF(AE6=0,"no data", AVERAGE(AE6:AE12))</f>
        <v>123.428571428571</v>
      </c>
      <c r="AF52" s="307" t="n">
        <f aca="false">IF(AF6=0,"no data", AVERAGE(AF6:AF12))</f>
        <v>0.924501100098854</v>
      </c>
      <c r="AG52" s="306" t="n">
        <f aca="false">IF(AG6=0,"no data", AVERAGE(AG6:AG12))</f>
        <v>142.982142857143</v>
      </c>
      <c r="AH52" s="307" t="n">
        <f aca="false">IF(AH6=0,"no data", AVERAGE(AH6:AH12))</f>
        <v>0.774170102460601</v>
      </c>
      <c r="AI52" s="307" t="n">
        <f aca="false">IF(AI6=0,"no data", AVERAGE(AI6:AI12))</f>
        <v>1</v>
      </c>
      <c r="AJ52" s="307" t="n">
        <f aca="false">IF(AJ6=0,"no data", AVERAGE(AJ6:AJ12))</f>
        <v>0.846776857389468</v>
      </c>
      <c r="AK52" s="306" t="n">
        <f aca="false">IF(AK6=0,"no data", SUM(AK6:AK12))</f>
        <v>51.066</v>
      </c>
      <c r="AL52" s="306" t="n">
        <f aca="false">IF(AL6=0,"no data", AVERAGE(AL6:AL12))</f>
        <v>135.215714285714</v>
      </c>
      <c r="AM52" s="306" t="n">
        <f aca="false">AK52*AL52</f>
        <v>6904.92566571429</v>
      </c>
      <c r="AN52" s="306" t="n">
        <f aca="false">IF(AN6=0,"no data", SUM(AN6:AN12))</f>
        <v>155.6597076</v>
      </c>
      <c r="AO52" s="306" t="n">
        <f aca="false">IF(AO6=0,"no data", AVERAGE(AO6:AO12))</f>
        <v>996.807570619143</v>
      </c>
      <c r="AP52" s="306" t="n">
        <f aca="false">AN52*AO52</f>
        <v>155162.774976042</v>
      </c>
      <c r="AQ52" s="308" t="n">
        <f aca="false">IF(AQ6=0,"no data", AVERAGE(AQ6:AQ12))</f>
        <v>8722.79054655018</v>
      </c>
      <c r="AR52" s="309"/>
      <c r="AS52" s="310"/>
      <c r="BA52" s="289"/>
      <c r="BB52" s="290"/>
      <c r="BC52" s="290"/>
      <c r="BD52" s="290"/>
      <c r="BR52" s="5"/>
      <c r="BS52" s="5"/>
    </row>
    <row r="53" customFormat="false" ht="14.3" hidden="false" customHeight="false" outlineLevel="0" collapsed="false">
      <c r="B53" s="301" t="s">
        <v>111</v>
      </c>
      <c r="C53" s="311" t="n">
        <f aca="false">IF(C13=0,"no data", AVERAGE(C13:C19))</f>
        <v>97.1285714285714</v>
      </c>
      <c r="D53" s="312" t="n">
        <f aca="false">IF(D13=0,"no data", AVERAGE(D13:D19))</f>
        <v>0.563428571428571</v>
      </c>
      <c r="E53" s="314" t="n">
        <f aca="false">IF(E13=0,"no data", AVERAGE(E13:E19))</f>
        <v>82.8857142857143</v>
      </c>
      <c r="F53" s="311" t="n">
        <f aca="false">IF(F13=0,"no data", AVERAGE(F13:F19))</f>
        <v>106.571428571429</v>
      </c>
      <c r="G53" s="311" t="n">
        <f aca="false">IF(G13=0,"no data", AVERAGE(G13:G19))</f>
        <v>86.4285714285714</v>
      </c>
      <c r="H53" s="311" t="n">
        <f aca="false">SUM(H13:H19)+INT(SUM(I13:I19)/60)</f>
        <v>159</v>
      </c>
      <c r="I53" s="311" t="n">
        <f aca="false">SUM(I13:I19)-INT(SUM(J13:J19)/60)</f>
        <v>34</v>
      </c>
      <c r="J53" s="311" t="n">
        <f aca="false">SUM(J13:J19)+INT(SUM(K13:K19)/60)</f>
        <v>168</v>
      </c>
      <c r="K53" s="311" t="n">
        <f aca="false">SUM(K13:K19)-INT(SUM(L13:L19)/60)*60</f>
        <v>0</v>
      </c>
      <c r="L53" s="311" t="n">
        <f aca="false">SUM(L13:L19)+INT(SUM(M13:M19)/60)</f>
        <v>7</v>
      </c>
      <c r="M53" s="311" t="n">
        <f aca="false">SUM(M13:M19)-INT(SUM(N13:N19)/60)*60</f>
        <v>48</v>
      </c>
      <c r="N53" s="311" t="n">
        <f aca="false">SUM(N13:N19)+INT(SUM(O13:O19)/60)</f>
        <v>0</v>
      </c>
      <c r="O53" s="311" t="n">
        <f aca="false">SUM(O13:O19)-INT(SUM(P13:P19)/60)*60</f>
        <v>0</v>
      </c>
      <c r="P53" s="311" t="n">
        <f aca="false">SUM(P13:P19)+INT(SUM(Q13:Q19)/60)</f>
        <v>0</v>
      </c>
      <c r="Q53" s="311" t="n">
        <f aca="false">SUM(Q7:Q13)-INT(SUM(Q13:Q19)/60)*60</f>
        <v>0</v>
      </c>
      <c r="R53" s="313" t="n">
        <f aca="false">IF(R13=0,"no data", AVERAGE(R13:R19))</f>
        <v>3426.14285714286</v>
      </c>
      <c r="S53" s="313" t="n">
        <f aca="false">IF(S13=0,"no data", AVERAGE(S13:S19))</f>
        <v>2880.42857142857</v>
      </c>
      <c r="T53" s="313" t="n">
        <f aca="false">IF(T13=0,"no data", AVERAGE(T13:T19))</f>
        <v>2787.85714285714</v>
      </c>
      <c r="U53" s="313" t="n">
        <f aca="false">IF(U13=0,"no data", SUM(U13:U19))</f>
        <v>19094</v>
      </c>
      <c r="V53" s="313" t="n">
        <f aca="false">IF(V13=0,"no data", SUM(V13:V19))</f>
        <v>19697</v>
      </c>
      <c r="W53" s="313" t="n">
        <f aca="false">IF(W13=0,"no data", AVERAGE(W13:W19))</f>
        <v>39.7142857142857</v>
      </c>
      <c r="X53" s="314" t="str">
        <f aca="false">IF(AND(X13=0,X14=0,X15=0,X16=0,X17=0,X18=0,X19=0),"No outage",SUM(X13:X19))</f>
        <v>No outage</v>
      </c>
      <c r="Y53" s="314" t="n">
        <f aca="false">IF(AND(Y13=0,Y14=0,Y15=0,Y16=0,Y17=0,Y18=0,Y19=0),"No outage",SUM(Y13:Y19))</f>
        <v>278</v>
      </c>
      <c r="Z53" s="313" t="str">
        <f aca="false">IF(Z13=0,"no data", AVERAGE(Z13:Z19))</f>
        <v>no data</v>
      </c>
      <c r="AA53" s="314" t="n">
        <f aca="false">IF(AND(AA13=0,AA14=0,AA15=0,AA16=0,AA17=0,AA18=0,AA19=0),"No outage",SUM(AA13:AA19))</f>
        <v>420</v>
      </c>
      <c r="AB53" s="313" t="str">
        <f aca="false">IF(AB13=0,"no data", AVERAGE(AB13:AB19))</f>
        <v>no data</v>
      </c>
      <c r="AC53" s="313" t="n">
        <f aca="false">IF(AC13=0,"no data", SUM(AC13:AC19))</f>
        <v>603</v>
      </c>
      <c r="AD53" s="313" t="n">
        <f aca="false">IF(AD13=0,"no data", SUM(AD13:AD19))</f>
        <v>-421</v>
      </c>
      <c r="AE53" s="313" t="n">
        <f aca="false">IF(AE13=0,"no data", AVERAGE(AE13:AE19))</f>
        <v>122.285714285714</v>
      </c>
      <c r="AF53" s="315" t="n">
        <f aca="false">IF(AF13=0,"no data", AVERAGE(AF13:AF19))</f>
        <v>0.95841746960917</v>
      </c>
      <c r="AG53" s="313" t="n">
        <f aca="false">IF(AG13=0,"no data", AVERAGE(AG13:AG19))</f>
        <v>142.755952380952</v>
      </c>
      <c r="AH53" s="315" t="n">
        <f aca="false">IF(AH13=0,"no data", AVERAGE(AH13:AH19))</f>
        <v>0.796180653571139</v>
      </c>
      <c r="AI53" s="315" t="n">
        <f aca="false">IF(AI13=0,"no data", AVERAGE(AI13:AI19))</f>
        <v>1</v>
      </c>
      <c r="AJ53" s="315" t="n">
        <f aca="false">IF(AJ13=0,"no data", AVERAGE(AJ13:AJ19))</f>
        <v>0.85500006161885</v>
      </c>
      <c r="AK53" s="316" t="n">
        <f aca="false">IF(AK13=0,"no data",SUM(AK13:AK19))</f>
        <v>48.85</v>
      </c>
      <c r="AL53" s="317" t="n">
        <f aca="false">IF(AL13=0,"no data", AVERAGE(AL13:AL19))</f>
        <v>133.734285714286</v>
      </c>
      <c r="AM53" s="314" t="n">
        <f aca="false">AK53*AL53</f>
        <v>6532.91985714286</v>
      </c>
      <c r="AN53" s="314" t="n">
        <f aca="false">IF(AN13=0,"no data", SUM(AN13:AN19))</f>
        <v>159.62753</v>
      </c>
      <c r="AO53" s="316" t="n">
        <f aca="false">IF(AO13=0,"no data",AVERAGE(AO13:AO19))</f>
        <v>997.6707650157</v>
      </c>
      <c r="AP53" s="314" t="n">
        <f aca="false">AN53*AO53</f>
        <v>159255.719972667</v>
      </c>
      <c r="AQ53" s="318" t="n">
        <f aca="false">IF(AQ13=0,"no data", AVERAGE(AQ13:AQ19))</f>
        <v>8686.62689180215</v>
      </c>
      <c r="AR53" s="309"/>
      <c r="AS53" s="310"/>
      <c r="AX53" s="0" t="n">
        <f aca="false">3413/12465</f>
        <v>0.273806658644204</v>
      </c>
      <c r="BA53" s="289"/>
      <c r="BC53" s="290"/>
      <c r="BR53" s="5"/>
      <c r="BS53" s="5"/>
    </row>
    <row r="54" customFormat="false" ht="14.3" hidden="false" customHeight="false" outlineLevel="0" collapsed="false">
      <c r="A54" s="290"/>
      <c r="B54" s="301" t="s">
        <v>112</v>
      </c>
      <c r="C54" s="314" t="n">
        <f aca="false">IF(C20=0,"no data", AVERAGE(C20:C26))</f>
        <v>96.2185714285714</v>
      </c>
      <c r="D54" s="312" t="n">
        <f aca="false">IF(D20=0,"no data", AVERAGE(D20:D26))</f>
        <v>0.615442857142857</v>
      </c>
      <c r="E54" s="302" t="n">
        <f aca="false">IF(E20=0,"no data",AVERAGE(E20:E26))</f>
        <v>83.9828571428571</v>
      </c>
      <c r="F54" s="314" t="n">
        <f aca="false">IF(F20=0,"no data", AVERAGE(F20:F26))</f>
        <v>103.128571428571</v>
      </c>
      <c r="G54" s="314" t="n">
        <f aca="false">IF(G20=0,"no data", AVERAGE(G20:G26))</f>
        <v>90.5828571428571</v>
      </c>
      <c r="H54" s="311" t="n">
        <f aca="false">SUM(H20:H26)+INT(SUM(I20:I26)/60)</f>
        <v>153</v>
      </c>
      <c r="I54" s="311" t="n">
        <f aca="false">SUM(I20:I26)-INT(SUM(I26:I26)/60)*60</f>
        <v>82</v>
      </c>
      <c r="J54" s="311" t="n">
        <f aca="false">SUM(J20:J26)+INT(SUM(K20:K26)/60)</f>
        <v>156</v>
      </c>
      <c r="K54" s="311" t="n">
        <f aca="false">SUM(K20:K26)-INT(SUM(K20:K26)/60)*60</f>
        <v>1</v>
      </c>
      <c r="L54" s="311" t="n">
        <f aca="false">SUM(L20:L26)+INT(SUM(M20:M26)/60)</f>
        <v>20</v>
      </c>
      <c r="M54" s="311" t="n">
        <f aca="false">SUM(M20:M26)-INT(SUM(M20:M26)/60)*60</f>
        <v>28</v>
      </c>
      <c r="N54" s="311" t="n">
        <f aca="false">SUM(N20:N26)+INT(SUM(O20:O26)/60)</f>
        <v>0</v>
      </c>
      <c r="O54" s="311" t="n">
        <f aca="false">SUM(O20:O26)-INT(SUM(O20:O26)/60)*60</f>
        <v>0</v>
      </c>
      <c r="P54" s="311" t="n">
        <f aca="false">SUM(P20:P26)+INT(SUM(Q20:Q26)/60)</f>
        <v>0</v>
      </c>
      <c r="Q54" s="311" t="n">
        <f aca="false">SUM(Q20:Q26)-INT(SUM(Q20:Q26)/60)*60</f>
        <v>0</v>
      </c>
      <c r="R54" s="313" t="n">
        <f aca="false">IF(R20=0,"no data", AVERAGE(R20:R26))</f>
        <v>3435</v>
      </c>
      <c r="S54" s="313" t="n">
        <f aca="false">IF(S20=0,"no data", AVERAGE(S20:S26))</f>
        <v>2865.14285714286</v>
      </c>
      <c r="T54" s="313" t="n">
        <f aca="false">IF(T20=0,"no data", AVERAGE(T20:T26))</f>
        <v>2608.28571428571</v>
      </c>
      <c r="U54" s="319" t="n">
        <f aca="false">IF(U20=0,"no data", SUM(U20:U26))</f>
        <v>17878</v>
      </c>
      <c r="V54" s="319" t="n">
        <f aca="false">IF(V20=0,"no data", SUM(V20:V26))</f>
        <v>18494</v>
      </c>
      <c r="W54" s="319" t="n">
        <f aca="false">IF(W20=0,"no data", AVERAGE(W20:W26))</f>
        <v>39</v>
      </c>
      <c r="X54" s="314" t="str">
        <f aca="false">IF(AND(X20=0,X21=0,X22=0,X23=0,X24=0,X25=0,X26=0),"No outage",SUM(X20:X26))</f>
        <v>No outage</v>
      </c>
      <c r="Y54" s="314" t="n">
        <f aca="false">IF(AND(Y20=0,Y21=0,Y22=0,Y23=0,Y24=0,Y25=0,Y26=0),"No outage",SUM(Y20:Y26))</f>
        <v>273</v>
      </c>
      <c r="Z54" s="319" t="str">
        <f aca="false">IF(Z20=0,"no data", AVERAGE(Z20:Z26))</f>
        <v>no data</v>
      </c>
      <c r="AA54" s="314" t="n">
        <f aca="false">IF(AND(AA20=0,AA21=0,AA22=0,AA23=0,AA24=0,AA25=0,AA26=0),"No outage",SUM(AA20:AA26))</f>
        <v>420</v>
      </c>
      <c r="AB54" s="314" t="str">
        <f aca="false">IF(AB20=0,"no data", AVERAGE(AB20:AB26))</f>
        <v>no data</v>
      </c>
      <c r="AC54" s="314" t="n">
        <f aca="false">IF(AC20=0,"no data", SUM(AC20:AC26))</f>
        <v>616</v>
      </c>
      <c r="AD54" s="319" t="n">
        <f aca="false">IF(AD20=0,"no data", SUM(AD20:AD26))</f>
        <v>-380</v>
      </c>
      <c r="AE54" s="314" t="n">
        <f aca="false">IF(AE20=0,"no data", AVERAGE(AE20:AE26))</f>
        <v>120.714285714286</v>
      </c>
      <c r="AF54" s="315" t="n">
        <f aca="false">IF(AF20=0,"no data", AVERAGE(AF20:AF26))</f>
        <v>0.911779729109274</v>
      </c>
      <c r="AG54" s="314" t="n">
        <f aca="false">IF(AG20=0,"no data", AVERAGE(AG20:AG26))</f>
        <v>143.125</v>
      </c>
      <c r="AH54" s="315" t="n">
        <f aca="false">IF(AH20=0,"no data", AVERAGE(AH20:AH26))</f>
        <v>0.743880954516989</v>
      </c>
      <c r="AI54" s="315" t="n">
        <f aca="false">IF(AI20=0,"no data", AVERAGE(AI20:AI26))</f>
        <v>0.992561680469289</v>
      </c>
      <c r="AJ54" s="315" t="n">
        <f aca="false">IF(AJ20=0,"no data", AVERAGE(AJ20:AJ26))</f>
        <v>0.825605302507476</v>
      </c>
      <c r="AK54" s="314" t="n">
        <f aca="false">IF(AK20=0,"no data", SUM(AK20:AK26))</f>
        <v>43.209</v>
      </c>
      <c r="AL54" s="314" t="n">
        <f aca="false">IF(AL20=0,"no data", AVERAGE(AL20:AL26))</f>
        <v>132.815714285714</v>
      </c>
      <c r="AM54" s="314" t="n">
        <f aca="false">AK54*AL54</f>
        <v>5738.83419857143</v>
      </c>
      <c r="AN54" s="314" t="n">
        <f aca="false">IF(AN20=0,"no data", SUM(AN20:AN25))</f>
        <v>133.660137</v>
      </c>
      <c r="AO54" s="314" t="n">
        <f aca="false">IF(AO20=0,"no data", AVERAGE(AO20:AO25))</f>
        <v>1005.83339522543</v>
      </c>
      <c r="AP54" s="314" t="n">
        <f aca="false">AN54*AO54</f>
        <v>134439.829405006</v>
      </c>
      <c r="AQ54" s="318" t="n">
        <f aca="false">IF(AQ20=0,"no data", AVERAGE(AQ20:AQ26))</f>
        <v>8786.57734992279</v>
      </c>
      <c r="AR54" s="309"/>
      <c r="AS54" s="310"/>
      <c r="AT54" s="290"/>
      <c r="AU54" s="290"/>
      <c r="AV54" s="290"/>
      <c r="AW54" s="290"/>
      <c r="AX54" s="290" t="n">
        <f aca="false">3413/12796</f>
        <v>0.266723976242576</v>
      </c>
      <c r="AY54" s="290"/>
      <c r="AZ54" s="290"/>
      <c r="BA54" s="289"/>
      <c r="BB54" s="290"/>
      <c r="BC54" s="290"/>
      <c r="BD54" s="290"/>
      <c r="BE54" s="290"/>
      <c r="BF54" s="290"/>
      <c r="BG54" s="290"/>
      <c r="BR54" s="5"/>
      <c r="BS54" s="5"/>
    </row>
    <row r="55" customFormat="false" ht="14.3" hidden="false" customHeight="false" outlineLevel="0" collapsed="false">
      <c r="B55" s="301" t="s">
        <v>113</v>
      </c>
      <c r="C55" s="314" t="n">
        <f aca="false">IF(C21=0,"no data", AVERAGE(C27:C33))</f>
        <v>91.1142857142857</v>
      </c>
      <c r="D55" s="312" t="n">
        <f aca="false">IF(D21=0,"no data", AVERAGE(D27:D33))</f>
        <v>0.677</v>
      </c>
      <c r="E55" s="302" t="n">
        <f aca="false">IF(E20=0,"no data",AVERAGE(E20:E26))</f>
        <v>83.9828571428571</v>
      </c>
      <c r="F55" s="314" t="n">
        <f aca="false">IF(F21=0,"no data", AVERAGE(F27:F33))</f>
        <v>99.9428571428571</v>
      </c>
      <c r="G55" s="314" t="n">
        <f aca="false">IF(G21=0,"no data", AVERAGE(G27:G33))</f>
        <v>82.5428571428571</v>
      </c>
      <c r="H55" s="311" t="n">
        <f aca="false">SUM(H27:H33)+INT(SUM(I27:I33)/60)</f>
        <v>92</v>
      </c>
      <c r="I55" s="311" t="n">
        <f aca="false">SUM(I27:I33)-INT(SUM(I27:I33)/60)*60</f>
        <v>36</v>
      </c>
      <c r="J55" s="311" t="n">
        <f aca="false">SUM(J27:J33)+INT(SUM(K27:K33)/60)</f>
        <v>123</v>
      </c>
      <c r="K55" s="311" t="n">
        <f aca="false">SUM(K27:K33)-INT(SUM(K27:K33)/60)*60</f>
        <v>15</v>
      </c>
      <c r="L55" s="311" t="n">
        <f aca="false">SUM(L27:L33)+INT(SUM(M27:M33)/60)</f>
        <v>73</v>
      </c>
      <c r="M55" s="311" t="n">
        <f aca="false">SUM(M27:M33)-INT(SUM(M27:M33)/60)*60</f>
        <v>36</v>
      </c>
      <c r="N55" s="311" t="n">
        <f aca="false">SUM(N27:N33)+INT(SUM(O27:O33)/60)</f>
        <v>22</v>
      </c>
      <c r="O55" s="311" t="n">
        <f aca="false">SUM(O27:O33)-INT(SUM(O27:O33)/60)*60</f>
        <v>24</v>
      </c>
      <c r="P55" s="311" t="n">
        <f aca="false">SUM(P27:P33)+INT(SUM(Q27:Q33)/60)</f>
        <v>0</v>
      </c>
      <c r="Q55" s="311" t="n">
        <f aca="false">SUM(Q27:Q33)-INT(SUM(Q27:Q33)/60)*60</f>
        <v>0</v>
      </c>
      <c r="R55" s="313" t="n">
        <f aca="false">IF(R27=0,"no data", AVERAGE(R27:R33))</f>
        <v>3487.85714285714</v>
      </c>
      <c r="S55" s="313" t="n">
        <f aca="false">IF(S27=0,"no data", AVERAGE(S27:S33))</f>
        <v>2984.28571428571</v>
      </c>
      <c r="T55" s="313" t="n">
        <f aca="false">IF(T27=0,"no data", AVERAGE(T27:T33))</f>
        <v>1826.28571428571</v>
      </c>
      <c r="U55" s="313" t="n">
        <f aca="false">IF(U27=0,"no data", SUM(U27:U33))</f>
        <v>12536</v>
      </c>
      <c r="V55" s="313" t="n">
        <f aca="false">IF(V27=0,"no data", SUM(V27:V33))</f>
        <v>13064</v>
      </c>
      <c r="W55" s="319" t="n">
        <f aca="false">IF(W27=0,"no data", AVERAGE(W27:W33))</f>
        <v>39.7142857142857</v>
      </c>
      <c r="X55" s="314" t="str">
        <f aca="false">IF(AND(X27=0,X28=0,X29=0,X30=0,X31=0,X32=0,X33=0),"No outage",SUM(X27:X33))</f>
        <v>No outage</v>
      </c>
      <c r="Y55" s="314" t="n">
        <f aca="false">IF(AND(Y27=0,Y28=0,Y29=0,Y30=0,Y31=0,Y32=0,Y33=0),"No outage",SUM(Y27:Y33))</f>
        <v>278</v>
      </c>
      <c r="Z55" s="319" t="str">
        <f aca="false">IF(Z27=0,"no data", AVERAGE(Z27:Z33))</f>
        <v>no data</v>
      </c>
      <c r="AA55" s="314" t="n">
        <f aca="false">IF(AND(AA27=0,AA28=0,AA29=0,AA30=0,AA31=0,AA32=0,AA33=0),"No outage",SUM(AA27:AA33))</f>
        <v>420</v>
      </c>
      <c r="AB55" s="314" t="str">
        <f aca="false">IF(AB27=0,"no data", AVERAGE(AB27:AB33))</f>
        <v>no data</v>
      </c>
      <c r="AC55" s="313" t="n">
        <f aca="false">IF(AC27=0,"no data", SUM(AC27:AC33))</f>
        <v>544</v>
      </c>
      <c r="AD55" s="313" t="n">
        <f aca="false">IF(AD27=0,"no data", SUM(AD27:AD33))</f>
        <v>-248</v>
      </c>
      <c r="AE55" s="319" t="n">
        <f aca="false">IF(AE27=0,"no data", AVERAGE(AE27:AE33))</f>
        <v>112.857142857143</v>
      </c>
      <c r="AF55" s="312" t="n">
        <f aca="false">IF(AF27=0,"no data", AVERAGE(AF27:AF33))</f>
        <v>0.689607500650533</v>
      </c>
      <c r="AG55" s="314" t="n">
        <f aca="false">IF(AG27=0,"no data", AVERAGE(AG27:AG33))</f>
        <v>145.327380952381</v>
      </c>
      <c r="AH55" s="312" t="n">
        <f aca="false">IF(AH27=0,"no data", AVERAGE(AH27:AH33))</f>
        <v>0.513509100791421</v>
      </c>
      <c r="AI55" s="312" t="n">
        <f aca="false">IF(AI27=0,"no data", AVERAGE(AI27:AI33))</f>
        <v>0.968509070294784</v>
      </c>
      <c r="AJ55" s="312" t="n">
        <f aca="false">IF(AJ27=0,"no data", AVERAGE(AJ27:AJ33))</f>
        <v>0.774055044119097</v>
      </c>
      <c r="AK55" s="313" t="n">
        <f aca="false">IF(AK27=0,"no data", SUM(AK27:AK33))</f>
        <v>31.238</v>
      </c>
      <c r="AL55" s="314" t="n">
        <f aca="false">IF(AL27=0,"no data", AVERAGE(AL27:AL33))</f>
        <v>130.872857142857</v>
      </c>
      <c r="AM55" s="314" t="n">
        <f aca="false">AK55*AL55</f>
        <v>4088.20631142857</v>
      </c>
      <c r="AN55" s="314" t="n">
        <f aca="false">IF(AN27=0,"no data", SUM(AN27:AN33))</f>
        <v>106.348567</v>
      </c>
      <c r="AO55" s="314" t="n">
        <f aca="false">IF(AO27=0,"no data", AVERAGE(AO27:AO33))</f>
        <v>1014.57179675838</v>
      </c>
      <c r="AP55" s="314" t="n">
        <f aca="false">AN55*AO55</f>
        <v>107898.256703869</v>
      </c>
      <c r="AQ55" s="318" t="n">
        <f aca="false">IF(AQ27=0,"no data", AVERAGE(AQ27:AQ33))</f>
        <v>8995.08125809961</v>
      </c>
      <c r="AR55" s="309"/>
      <c r="AS55" s="310"/>
      <c r="BA55" s="289"/>
      <c r="BC55" s="290"/>
      <c r="BR55" s="5"/>
      <c r="BS55" s="5"/>
    </row>
    <row r="56" customFormat="false" ht="14.3" hidden="false" customHeight="false" outlineLevel="0" collapsed="false">
      <c r="B56" s="301" t="s">
        <v>114</v>
      </c>
      <c r="C56" s="314" t="n">
        <f aca="false">IF(C22=0,"no data", AVERAGE(C28:C34))</f>
        <v>91.6285714285714</v>
      </c>
      <c r="D56" s="312" t="n">
        <f aca="false">IF(D22=0,"no data", AVERAGE(D28:D34))</f>
        <v>0.667285714285714</v>
      </c>
      <c r="E56" s="302" t="n">
        <f aca="false">IF(E21=0,"no data",AVERAGE(E21:E27))</f>
        <v>84.0971428571429</v>
      </c>
      <c r="F56" s="314" t="n">
        <f aca="false">IF(F22=0,"no data", AVERAGE(F28:F34))</f>
        <v>100.657142857143</v>
      </c>
      <c r="G56" s="314" t="n">
        <f aca="false">IF(G22=0,"no data", AVERAGE(G28:G34))</f>
        <v>82.6857142857143</v>
      </c>
      <c r="H56" s="311" t="n">
        <f aca="false">SUM(H28:H34)+INT(SUM(I28:I34)/60)</f>
        <v>115</v>
      </c>
      <c r="I56" s="311" t="n">
        <f aca="false">SUM(I28:I34)-INT(SUM(I28:I34)/60)*60</f>
        <v>31</v>
      </c>
      <c r="J56" s="311" t="n">
        <f aca="false">SUM(J28:J34)+INT(SUM(K28:K34)/60)</f>
        <v>123</v>
      </c>
      <c r="K56" s="311" t="n">
        <f aca="false">SUM(K28:K34)-INT(SUM(K28:K34)/60)*60</f>
        <v>15</v>
      </c>
      <c r="L56" s="311" t="n">
        <f aca="false">SUM(L28:L34)+INT(SUM(M28:M34)/60)</f>
        <v>50</v>
      </c>
      <c r="M56" s="311" t="n">
        <f aca="false">SUM(M28:M34)-INT(SUM(M28:M34)/60)*60</f>
        <v>55</v>
      </c>
      <c r="N56" s="311" t="n">
        <f aca="false">SUM(N28:N34)+INT(SUM(O28:O34)/60)</f>
        <v>22</v>
      </c>
      <c r="O56" s="311" t="n">
        <f aca="false">SUM(O28:O34)-INT(SUM(O28:O34)/60)*60</f>
        <v>24</v>
      </c>
      <c r="P56" s="311" t="n">
        <f aca="false">SUM(P28:P34)+INT(SUM(Q28:Q34)/60)</f>
        <v>0</v>
      </c>
      <c r="Q56" s="311" t="n">
        <f aca="false">SUM(Q28:Q34)-INT(SUM(Q28:Q34)/60)*60</f>
        <v>0</v>
      </c>
      <c r="R56" s="313" t="n">
        <f aca="false">IF(R28=0,"no data", AVERAGE(R28:R34))</f>
        <v>3482.85714285714</v>
      </c>
      <c r="S56" s="313" t="n">
        <f aca="false">IF(S28=0,"no data", AVERAGE(S28:S34))</f>
        <v>2912.57142857143</v>
      </c>
      <c r="T56" s="313" t="n">
        <f aca="false">IF(T28=0,"no data", AVERAGE(T28:T34))</f>
        <v>2025.14285714286</v>
      </c>
      <c r="U56" s="313" t="n">
        <f aca="false">IF(U28=0,"no data", SUM(U28:U34))</f>
        <v>13901</v>
      </c>
      <c r="V56" s="313" t="n">
        <f aca="false">IF(V28=0,"no data", SUM(V28:V34))</f>
        <v>14441</v>
      </c>
      <c r="W56" s="319" t="n">
        <f aca="false">IF(W28=0,"no data", AVERAGE(W28:W34))</f>
        <v>39.8571428571429</v>
      </c>
      <c r="X56" s="314" t="str">
        <f aca="false">IF(AND(X28=0,X29=0,X30=0,X31=0,X32=0,X33=0,X34=0),"No outage",SUM(X28:X34))</f>
        <v>No outage</v>
      </c>
      <c r="Y56" s="314" t="n">
        <f aca="false">IF(AND(Y28=0,Y29=0,Y30=0,Y31=0,Y32=0,Y33=0,Y34=0),"No outage",SUM(Y28:Y34))</f>
        <v>279</v>
      </c>
      <c r="Z56" s="319" t="str">
        <f aca="false">IF(Z28=0,"no data", AVERAGE(Z28:Z34))</f>
        <v>no data</v>
      </c>
      <c r="AA56" s="314" t="n">
        <f aca="false">IF(AND(AA28=0,AA29=0,AA30=0,AA31=0,AA32=0,AA33=0,AA34=0),"No outage",SUM(AA28:AA34))</f>
        <v>420</v>
      </c>
      <c r="AB56" s="314" t="str">
        <f aca="false">IF(AB28=0,"no data", AVERAGE(AB28:AB34))</f>
        <v>no data</v>
      </c>
      <c r="AC56" s="313" t="n">
        <f aca="false">IF(AC28=0,"no data", SUM(AC28:AC34))</f>
        <v>556</v>
      </c>
      <c r="AD56" s="313" t="n">
        <f aca="false">IF(AD28=0,"no data", SUM(AD28:AD34))</f>
        <v>-275</v>
      </c>
      <c r="AE56" s="319" t="n">
        <f aca="false">IF(AE28=0,"no data", AVERAGE(AE28:AE34))</f>
        <v>113</v>
      </c>
      <c r="AF56" s="312" t="n">
        <f aca="false">IF(AF28=0,"no data", AVERAGE(AF28:AF34))</f>
        <v>0.756730434534831</v>
      </c>
      <c r="AG56" s="314" t="n">
        <f aca="false">IF(AG28=0,"no data", AVERAGE(AG28:AG34))</f>
        <v>145.119047619048</v>
      </c>
      <c r="AH56" s="312" t="n">
        <f aca="false">IF(AH28=0,"no data", AVERAGE(AH28:AH34))</f>
        <v>0.570774781781071</v>
      </c>
      <c r="AI56" s="312" t="n">
        <f aca="false">IF(AI28=0,"no data", AVERAGE(AI28:AI34))</f>
        <v>0.968509070294784</v>
      </c>
      <c r="AJ56" s="312" t="n">
        <f aca="false">IF(AJ28=0,"no data", AVERAGE(AJ28:AJ34))</f>
        <v>0.77554231777252</v>
      </c>
      <c r="AK56" s="313" t="n">
        <f aca="false">IF(AK28=0,"no data", SUM(AK28:AK34))</f>
        <v>30.458</v>
      </c>
      <c r="AL56" s="314" t="n">
        <f aca="false">IF(AL28=0,"no data", AVERAGE(AL28:AL34))</f>
        <v>129.771428571429</v>
      </c>
      <c r="AM56" s="314" t="n">
        <f aca="false">AK56*AL56</f>
        <v>3952.57817142857</v>
      </c>
      <c r="AN56" s="314" t="n">
        <f aca="false">IF(AN28=0,"no data", SUM(AN28:AN34))</f>
        <v>117.748057</v>
      </c>
      <c r="AO56" s="314" t="n">
        <f aca="false">IF(AO28=0,"no data", AVERAGE(AO28:AO34))</f>
        <v>1013.04361604931</v>
      </c>
      <c r="AP56" s="314" t="n">
        <f aca="false">AN56*AO56</f>
        <v>119283.91744606</v>
      </c>
      <c r="AQ56" s="318" t="n">
        <f aca="false">IF(AQ28=0,"no data", AVERAGE(AQ28:AQ34))</f>
        <v>8927.46382652212</v>
      </c>
      <c r="AR56" s="309"/>
      <c r="AS56" s="310"/>
      <c r="BA56" s="289"/>
      <c r="BC56" s="290"/>
      <c r="BR56" s="5"/>
      <c r="BS56" s="5"/>
    </row>
    <row r="57" customFormat="false" ht="14.3" hidden="false" customHeight="false" outlineLevel="0" collapsed="false">
      <c r="B57" s="2"/>
      <c r="C57" s="320"/>
      <c r="D57" s="320"/>
      <c r="E57" s="320"/>
      <c r="F57" s="320"/>
      <c r="G57" s="321"/>
      <c r="H57" s="321"/>
      <c r="I57" s="321"/>
      <c r="J57" s="321"/>
      <c r="K57" s="322"/>
      <c r="L57" s="322"/>
      <c r="M57" s="322"/>
      <c r="N57" s="322"/>
      <c r="O57" s="323"/>
      <c r="P57" s="323"/>
      <c r="Q57" s="320"/>
      <c r="R57" s="320"/>
      <c r="S57" s="320"/>
      <c r="T57" s="320"/>
      <c r="U57" s="320"/>
      <c r="V57" s="320"/>
      <c r="W57" s="320"/>
      <c r="X57" s="320"/>
      <c r="Y57" s="320"/>
      <c r="Z57" s="320"/>
      <c r="AA57" s="320"/>
      <c r="AB57" s="320"/>
      <c r="AC57" s="323"/>
      <c r="AD57" s="323"/>
      <c r="AE57" s="320"/>
      <c r="AF57" s="323"/>
      <c r="AG57" s="323"/>
      <c r="AH57" s="320"/>
      <c r="AI57" s="320"/>
      <c r="AJ57" s="320"/>
      <c r="AK57" s="320"/>
      <c r="AL57" s="320"/>
      <c r="AM57" s="320"/>
      <c r="AQ57" s="300"/>
      <c r="AR57" s="300"/>
      <c r="AS57" s="300"/>
      <c r="AT57" s="300"/>
      <c r="BA57" s="289"/>
      <c r="BC57" s="290"/>
      <c r="BR57" s="5"/>
      <c r="BS57" s="5"/>
    </row>
    <row r="58" customFormat="false" ht="14.95" hidden="false" customHeight="false" outlineLevel="0" collapsed="false">
      <c r="B58" s="2"/>
      <c r="C58" s="320"/>
      <c r="D58" s="320"/>
      <c r="E58" s="320"/>
      <c r="F58" s="320"/>
      <c r="G58" s="321"/>
      <c r="H58" s="321"/>
      <c r="I58" s="321"/>
      <c r="J58" s="321"/>
      <c r="K58" s="322"/>
      <c r="L58" s="322"/>
      <c r="M58" s="322"/>
      <c r="N58" s="322"/>
      <c r="O58" s="323"/>
      <c r="P58" s="323"/>
      <c r="Q58" s="320"/>
      <c r="R58" s="320"/>
      <c r="S58" s="320"/>
      <c r="T58" s="320"/>
      <c r="U58" s="320"/>
      <c r="V58" s="320"/>
      <c r="W58" s="320"/>
      <c r="X58" s="320"/>
      <c r="Y58" s="320"/>
      <c r="Z58" s="320"/>
      <c r="AA58" s="320"/>
      <c r="AB58" s="320"/>
      <c r="AC58" s="323"/>
      <c r="AD58" s="323"/>
      <c r="AE58" s="320"/>
      <c r="AF58" s="323"/>
      <c r="AG58" s="323"/>
      <c r="AH58" s="320"/>
      <c r="AI58" s="320"/>
      <c r="AJ58" s="320"/>
      <c r="AK58" s="320"/>
      <c r="AL58" s="320"/>
      <c r="AM58" s="320"/>
      <c r="AQ58" s="300"/>
      <c r="AR58" s="300"/>
      <c r="AS58" s="300"/>
      <c r="AT58" s="300"/>
      <c r="BA58" s="289"/>
      <c r="BC58" s="290"/>
      <c r="BO58" s="0" t="n">
        <f aca="false">24*14</f>
        <v>336</v>
      </c>
      <c r="BR58" s="5"/>
      <c r="BS58" s="5"/>
    </row>
    <row r="59" customFormat="false" ht="16.3" hidden="false" customHeight="false" outlineLevel="0" collapsed="false">
      <c r="B59" s="324" t="s">
        <v>175</v>
      </c>
      <c r="C59" s="325" t="s">
        <v>176</v>
      </c>
      <c r="D59" s="325"/>
      <c r="E59" s="325"/>
      <c r="F59" s="325"/>
      <c r="G59" s="325"/>
      <c r="H59" s="325"/>
      <c r="I59" s="325"/>
      <c r="J59" s="325"/>
      <c r="K59" s="325"/>
      <c r="L59" s="325"/>
      <c r="M59" s="325"/>
      <c r="N59" s="325"/>
      <c r="O59" s="325"/>
      <c r="P59" s="325"/>
      <c r="Q59" s="325"/>
      <c r="R59" s="325"/>
      <c r="S59" s="325"/>
      <c r="T59" s="325"/>
      <c r="U59" s="325"/>
      <c r="V59" s="325"/>
      <c r="W59" s="325"/>
      <c r="X59" s="325"/>
      <c r="Y59" s="325"/>
      <c r="Z59" s="325"/>
      <c r="AA59" s="325"/>
      <c r="AB59" s="325"/>
      <c r="AC59" s="325"/>
      <c r="AD59" s="325"/>
      <c r="AE59" s="325"/>
      <c r="AF59" s="323"/>
      <c r="AG59" s="323"/>
      <c r="AH59" s="320"/>
      <c r="AI59" s="320"/>
      <c r="AJ59" s="320"/>
      <c r="AK59" s="320"/>
      <c r="AL59" s="320"/>
      <c r="AM59" s="320"/>
      <c r="AQ59" s="300"/>
      <c r="AR59" s="300"/>
      <c r="AS59" s="300"/>
      <c r="AT59" s="300"/>
      <c r="BA59" s="289"/>
      <c r="BO59" s="0" t="n">
        <f aca="false">20*21</f>
        <v>420</v>
      </c>
      <c r="BR59" s="5"/>
      <c r="BS59" s="5"/>
    </row>
    <row r="60" customFormat="false" ht="15.65" hidden="false" customHeight="true" outlineLevel="0" collapsed="false">
      <c r="B60" s="326" t="n">
        <v>43647</v>
      </c>
      <c r="C60" s="327" t="s">
        <v>272</v>
      </c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3"/>
      <c r="AG60" s="323"/>
      <c r="AH60" s="320"/>
      <c r="AI60" s="320"/>
      <c r="AJ60" s="320"/>
      <c r="AK60" s="320"/>
      <c r="AL60" s="320"/>
      <c r="AM60" s="320"/>
      <c r="AQ60" s="300"/>
      <c r="AR60" s="300"/>
      <c r="AS60" s="300"/>
      <c r="AT60" s="300"/>
      <c r="BA60" s="289"/>
      <c r="BO60" s="0" t="n">
        <f aca="false">24*15</f>
        <v>360</v>
      </c>
      <c r="BR60" s="5"/>
      <c r="BS60" s="5"/>
    </row>
    <row r="61" customFormat="false" ht="15.65" hidden="false" customHeight="true" outlineLevel="0" collapsed="false">
      <c r="B61" s="326" t="n">
        <v>43648</v>
      </c>
      <c r="C61" s="327" t="s">
        <v>273</v>
      </c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3"/>
      <c r="AG61" s="323"/>
      <c r="AH61" s="320"/>
      <c r="AI61" s="320"/>
      <c r="AJ61" s="320"/>
      <c r="AK61" s="320"/>
      <c r="AL61" s="320"/>
      <c r="AM61" s="320"/>
      <c r="AQ61" s="300"/>
      <c r="AR61" s="300"/>
      <c r="AS61" s="300"/>
      <c r="AT61" s="300"/>
      <c r="BA61" s="289"/>
      <c r="BO61" s="0" t="n">
        <f aca="false">SUM(BO58:BO60)</f>
        <v>1116</v>
      </c>
      <c r="BR61" s="5"/>
      <c r="BS61" s="5"/>
    </row>
    <row r="62" customFormat="false" ht="15.65" hidden="false" customHeight="true" outlineLevel="0" collapsed="false">
      <c r="B62" s="326" t="n">
        <v>43649</v>
      </c>
      <c r="C62" s="327" t="s">
        <v>273</v>
      </c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3"/>
      <c r="AG62" s="323"/>
      <c r="AH62" s="320"/>
      <c r="AI62" s="320"/>
      <c r="AJ62" s="320"/>
      <c r="AK62" s="320"/>
      <c r="AL62" s="320"/>
      <c r="AM62" s="320"/>
      <c r="AQ62" s="300"/>
      <c r="AR62" s="300"/>
      <c r="AS62" s="300"/>
      <c r="AT62" s="300"/>
      <c r="BA62" s="289"/>
      <c r="BP62" s="0" t="n">
        <f aca="false">BO61/50</f>
        <v>22.32</v>
      </c>
      <c r="BR62" s="5"/>
      <c r="BS62" s="5"/>
    </row>
    <row r="63" customFormat="false" ht="15.65" hidden="false" customHeight="true" outlineLevel="0" collapsed="false">
      <c r="B63" s="326" t="n">
        <v>43650</v>
      </c>
      <c r="C63" s="327" t="s">
        <v>274</v>
      </c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3"/>
      <c r="AG63" s="323"/>
      <c r="AH63" s="320"/>
      <c r="AI63" s="320"/>
      <c r="AJ63" s="320"/>
      <c r="AK63" s="320"/>
      <c r="AL63" s="320"/>
      <c r="AM63" s="320"/>
      <c r="AQ63" s="300"/>
      <c r="AR63" s="300"/>
      <c r="AS63" s="300"/>
      <c r="AT63" s="300"/>
      <c r="BA63" s="289"/>
      <c r="BR63" s="5"/>
      <c r="BS63" s="5"/>
    </row>
    <row r="64" customFormat="false" ht="15.65" hidden="false" customHeight="true" outlineLevel="0" collapsed="false">
      <c r="B64" s="326" t="n">
        <v>43651</v>
      </c>
      <c r="C64" s="327" t="s">
        <v>275</v>
      </c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3"/>
      <c r="AG64" s="323"/>
      <c r="AH64" s="320"/>
      <c r="AI64" s="320"/>
      <c r="AJ64" s="320"/>
      <c r="AK64" s="320"/>
      <c r="AL64" s="320"/>
      <c r="AM64" s="320"/>
      <c r="AQ64" s="300"/>
      <c r="AR64" s="300"/>
      <c r="AS64" s="300"/>
      <c r="AT64" s="300"/>
      <c r="BA64" s="289"/>
      <c r="BR64" s="5"/>
      <c r="BS64" s="5"/>
    </row>
    <row r="65" customFormat="false" ht="15.65" hidden="false" customHeight="true" outlineLevel="0" collapsed="false">
      <c r="B65" s="326" t="n">
        <v>43652</v>
      </c>
      <c r="C65" s="327" t="s">
        <v>276</v>
      </c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3"/>
      <c r="AG65" s="323"/>
      <c r="AH65" s="320"/>
      <c r="AI65" s="320"/>
      <c r="AJ65" s="320"/>
      <c r="AK65" s="320"/>
      <c r="AL65" s="320"/>
      <c r="AM65" s="320"/>
      <c r="AQ65" s="300"/>
      <c r="AR65" s="300"/>
      <c r="AS65" s="300"/>
      <c r="AT65" s="300"/>
      <c r="BA65" s="289"/>
      <c r="BR65" s="5"/>
      <c r="BS65" s="5"/>
    </row>
    <row r="66" customFormat="false" ht="15.65" hidden="false" customHeight="true" outlineLevel="0" collapsed="false">
      <c r="B66" s="326" t="n">
        <v>43653</v>
      </c>
      <c r="C66" s="327" t="s">
        <v>277</v>
      </c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3"/>
      <c r="AG66" s="323"/>
      <c r="AH66" s="320"/>
      <c r="AI66" s="320"/>
      <c r="AJ66" s="320"/>
      <c r="AK66" s="320"/>
      <c r="AL66" s="320"/>
      <c r="AM66" s="320"/>
      <c r="AQ66" s="300"/>
      <c r="AR66" s="300"/>
      <c r="AS66" s="300"/>
      <c r="AT66" s="300"/>
      <c r="BA66" s="289"/>
      <c r="BR66" s="5"/>
      <c r="BS66" s="5"/>
    </row>
    <row r="67" customFormat="false" ht="15.65" hidden="false" customHeight="true" outlineLevel="0" collapsed="false">
      <c r="B67" s="326" t="n">
        <v>43654</v>
      </c>
      <c r="C67" s="327" t="s">
        <v>278</v>
      </c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3"/>
      <c r="AG67" s="323"/>
      <c r="AH67" s="320"/>
      <c r="AI67" s="320"/>
      <c r="AJ67" s="320"/>
      <c r="AK67" s="320"/>
      <c r="AL67" s="320"/>
      <c r="AM67" s="320"/>
      <c r="AQ67" s="300"/>
      <c r="AR67" s="300"/>
      <c r="AS67" s="300"/>
      <c r="AT67" s="300"/>
      <c r="BA67" s="289"/>
      <c r="BR67" s="5"/>
      <c r="BS67" s="5"/>
    </row>
    <row r="68" customFormat="false" ht="15.65" hidden="false" customHeight="true" outlineLevel="0" collapsed="false">
      <c r="B68" s="326" t="n">
        <v>43655</v>
      </c>
      <c r="C68" s="327" t="s">
        <v>278</v>
      </c>
      <c r="D68" s="327"/>
      <c r="E68" s="327"/>
      <c r="F68" s="327"/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3"/>
      <c r="AG68" s="323"/>
      <c r="AH68" s="320"/>
      <c r="AI68" s="320"/>
      <c r="AJ68" s="320"/>
      <c r="AK68" s="320"/>
      <c r="AL68" s="320"/>
      <c r="AM68" s="320"/>
      <c r="AQ68" s="300"/>
      <c r="AR68" s="300"/>
      <c r="AS68" s="300"/>
      <c r="AT68" s="300"/>
      <c r="BA68" s="289"/>
      <c r="BR68" s="5"/>
      <c r="BS68" s="5"/>
    </row>
    <row r="69" customFormat="false" ht="15.65" hidden="false" customHeight="true" outlineLevel="0" collapsed="false">
      <c r="B69" s="326" t="n">
        <v>43656</v>
      </c>
      <c r="C69" s="327" t="s">
        <v>279</v>
      </c>
      <c r="D69" s="327"/>
      <c r="E69" s="327"/>
      <c r="F69" s="327"/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3"/>
      <c r="AG69" s="323"/>
      <c r="AH69" s="320"/>
      <c r="AI69" s="320"/>
      <c r="AJ69" s="320"/>
      <c r="AK69" s="320"/>
      <c r="AL69" s="320"/>
      <c r="AM69" s="320"/>
      <c r="AQ69" s="300"/>
      <c r="AR69" s="300"/>
      <c r="AS69" s="300"/>
      <c r="AT69" s="300"/>
      <c r="BA69" s="289"/>
      <c r="BR69" s="5"/>
      <c r="BS69" s="5"/>
    </row>
    <row r="70" customFormat="false" ht="15.65" hidden="false" customHeight="true" outlineLevel="0" collapsed="false">
      <c r="B70" s="326" t="n">
        <v>43657</v>
      </c>
      <c r="C70" s="327" t="s">
        <v>278</v>
      </c>
      <c r="D70" s="327"/>
      <c r="E70" s="327"/>
      <c r="F70" s="327"/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3"/>
      <c r="AG70" s="323"/>
      <c r="AH70" s="320"/>
      <c r="AI70" s="320"/>
      <c r="AJ70" s="320"/>
      <c r="AK70" s="320"/>
      <c r="AL70" s="320"/>
      <c r="AM70" s="320"/>
      <c r="AQ70" s="300"/>
      <c r="AR70" s="300"/>
      <c r="AS70" s="300"/>
      <c r="AT70" s="300"/>
      <c r="BA70" s="289"/>
      <c r="BR70" s="5"/>
      <c r="BS70" s="5"/>
    </row>
    <row r="71" customFormat="false" ht="15.65" hidden="false" customHeight="true" outlineLevel="0" collapsed="false">
      <c r="B71" s="326" t="n">
        <v>43658</v>
      </c>
      <c r="C71" s="327" t="s">
        <v>272</v>
      </c>
      <c r="D71" s="327"/>
      <c r="E71" s="327"/>
      <c r="F71" s="327"/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3"/>
      <c r="AG71" s="323"/>
      <c r="AH71" s="320"/>
      <c r="AI71" s="320"/>
      <c r="AJ71" s="320"/>
      <c r="AK71" s="320"/>
      <c r="AL71" s="320"/>
      <c r="AM71" s="320"/>
      <c r="AQ71" s="300"/>
      <c r="AR71" s="300"/>
      <c r="AS71" s="300"/>
      <c r="AT71" s="300"/>
      <c r="BA71" s="289"/>
      <c r="BR71" s="5"/>
      <c r="BS71" s="5"/>
    </row>
    <row r="72" customFormat="false" ht="15.65" hidden="false" customHeight="true" outlineLevel="0" collapsed="false">
      <c r="B72" s="326" t="n">
        <v>43659</v>
      </c>
      <c r="C72" s="327" t="s">
        <v>280</v>
      </c>
      <c r="D72" s="327"/>
      <c r="E72" s="327"/>
      <c r="F72" s="327"/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3"/>
      <c r="AG72" s="323"/>
      <c r="AH72" s="320"/>
      <c r="AI72" s="320"/>
      <c r="AJ72" s="320"/>
      <c r="AK72" s="320"/>
      <c r="AL72" s="320"/>
      <c r="AM72" s="320"/>
      <c r="AQ72" s="300"/>
      <c r="AR72" s="300"/>
      <c r="AS72" s="300"/>
      <c r="AT72" s="300"/>
      <c r="BA72" s="289"/>
      <c r="BR72" s="5"/>
      <c r="BS72" s="5"/>
    </row>
    <row r="73" customFormat="false" ht="15.65" hidden="false" customHeight="true" outlineLevel="0" collapsed="false">
      <c r="B73" s="326" t="n">
        <v>43660</v>
      </c>
      <c r="C73" s="327" t="s">
        <v>281</v>
      </c>
      <c r="D73" s="327"/>
      <c r="E73" s="327"/>
      <c r="F73" s="327"/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3"/>
      <c r="AG73" s="323"/>
      <c r="AH73" s="320"/>
      <c r="AI73" s="320"/>
      <c r="AJ73" s="320"/>
      <c r="AK73" s="320"/>
      <c r="AL73" s="320"/>
      <c r="AM73" s="320"/>
      <c r="AQ73" s="300"/>
      <c r="AR73" s="300"/>
      <c r="AS73" s="300"/>
      <c r="AT73" s="300"/>
      <c r="BA73" s="289"/>
      <c r="BR73" s="5"/>
      <c r="BS73" s="5"/>
    </row>
    <row r="74" customFormat="false" ht="15.65" hidden="false" customHeight="true" outlineLevel="0" collapsed="false">
      <c r="B74" s="326" t="n">
        <v>43661</v>
      </c>
      <c r="C74" s="327" t="s">
        <v>282</v>
      </c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3"/>
      <c r="AG74" s="323"/>
      <c r="AH74" s="320"/>
      <c r="AI74" s="320"/>
      <c r="AJ74" s="320"/>
      <c r="AK74" s="320"/>
      <c r="AL74" s="320"/>
      <c r="AM74" s="320"/>
      <c r="AQ74" s="300"/>
      <c r="AR74" s="300"/>
      <c r="AS74" s="300"/>
      <c r="AT74" s="300"/>
      <c r="BA74" s="289"/>
      <c r="BR74" s="5"/>
      <c r="BS74" s="5"/>
    </row>
    <row r="75" customFormat="false" ht="15.65" hidden="false" customHeight="true" outlineLevel="0" collapsed="false">
      <c r="B75" s="326" t="n">
        <v>43662</v>
      </c>
      <c r="C75" s="327" t="s">
        <v>283</v>
      </c>
      <c r="D75" s="327"/>
      <c r="E75" s="327"/>
      <c r="F75" s="327"/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3"/>
      <c r="AG75" s="323"/>
      <c r="AH75" s="320"/>
      <c r="AI75" s="320"/>
      <c r="AJ75" s="320"/>
      <c r="AK75" s="320"/>
      <c r="AL75" s="320"/>
      <c r="AM75" s="320"/>
      <c r="AQ75" s="300"/>
      <c r="AR75" s="300"/>
      <c r="AS75" s="300"/>
      <c r="AT75" s="300"/>
      <c r="BA75" s="289"/>
      <c r="BR75" s="5"/>
      <c r="BS75" s="5"/>
    </row>
    <row r="76" customFormat="false" ht="15.65" hidden="false" customHeight="true" outlineLevel="0" collapsed="false">
      <c r="B76" s="326" t="n">
        <v>43663</v>
      </c>
      <c r="C76" s="327" t="s">
        <v>284</v>
      </c>
      <c r="D76" s="327"/>
      <c r="E76" s="327"/>
      <c r="F76" s="327"/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3"/>
      <c r="AG76" s="323"/>
      <c r="AH76" s="320"/>
      <c r="AI76" s="320"/>
      <c r="AJ76" s="320"/>
      <c r="AK76" s="320"/>
      <c r="AL76" s="320"/>
      <c r="AM76" s="320"/>
      <c r="AQ76" s="300"/>
      <c r="AR76" s="300"/>
      <c r="AS76" s="300"/>
      <c r="AT76" s="300"/>
      <c r="BA76" s="289"/>
      <c r="BR76" s="5"/>
      <c r="BS76" s="5"/>
    </row>
    <row r="77" customFormat="false" ht="15.65" hidden="false" customHeight="true" outlineLevel="0" collapsed="false">
      <c r="B77" s="326" t="n">
        <v>43664</v>
      </c>
      <c r="C77" s="327" t="s">
        <v>285</v>
      </c>
      <c r="D77" s="327"/>
      <c r="E77" s="327"/>
      <c r="F77" s="327"/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3"/>
      <c r="AG77" s="323"/>
      <c r="AH77" s="320"/>
      <c r="AI77" s="320"/>
      <c r="AJ77" s="320"/>
      <c r="AK77" s="320"/>
      <c r="AL77" s="320"/>
      <c r="AM77" s="320"/>
      <c r="AQ77" s="300"/>
      <c r="AR77" s="300"/>
      <c r="AS77" s="300"/>
      <c r="AT77" s="300"/>
      <c r="BA77" s="289"/>
      <c r="BR77" s="5"/>
      <c r="BS77" s="5"/>
    </row>
    <row r="78" customFormat="false" ht="15.65" hidden="false" customHeight="true" outlineLevel="0" collapsed="false">
      <c r="B78" s="326" t="n">
        <v>43665</v>
      </c>
      <c r="C78" s="327" t="s">
        <v>286</v>
      </c>
      <c r="D78" s="327"/>
      <c r="E78" s="327"/>
      <c r="F78" s="327"/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3"/>
      <c r="AG78" s="323"/>
      <c r="AH78" s="320"/>
      <c r="AI78" s="320"/>
      <c r="AJ78" s="320"/>
      <c r="AK78" s="320"/>
      <c r="AL78" s="320"/>
      <c r="AM78" s="320"/>
      <c r="AQ78" s="300"/>
      <c r="AR78" s="300"/>
      <c r="AS78" s="300"/>
      <c r="AT78" s="300"/>
      <c r="BA78" s="289"/>
      <c r="BR78" s="5"/>
      <c r="BS78" s="5"/>
    </row>
    <row r="79" customFormat="false" ht="15.65" hidden="false" customHeight="true" outlineLevel="0" collapsed="false">
      <c r="B79" s="326" t="n">
        <v>43666</v>
      </c>
      <c r="C79" s="327" t="s">
        <v>287</v>
      </c>
      <c r="D79" s="327"/>
      <c r="E79" s="327"/>
      <c r="F79" s="327"/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3"/>
      <c r="AG79" s="323"/>
      <c r="AH79" s="320"/>
      <c r="AI79" s="320"/>
      <c r="AJ79" s="320"/>
      <c r="AK79" s="320"/>
      <c r="AL79" s="320"/>
      <c r="AM79" s="320"/>
      <c r="AQ79" s="300"/>
      <c r="AR79" s="300"/>
      <c r="AS79" s="300"/>
      <c r="AT79" s="300"/>
      <c r="BA79" s="289"/>
      <c r="BR79" s="5"/>
      <c r="BS79" s="5"/>
    </row>
    <row r="80" customFormat="false" ht="15.65" hidden="false" customHeight="true" outlineLevel="0" collapsed="false">
      <c r="B80" s="326" t="n">
        <v>43667</v>
      </c>
      <c r="C80" s="327" t="s">
        <v>288</v>
      </c>
      <c r="D80" s="327"/>
      <c r="E80" s="327"/>
      <c r="F80" s="327"/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3"/>
      <c r="AG80" s="323"/>
      <c r="AH80" s="320"/>
      <c r="AI80" s="320"/>
      <c r="AJ80" s="320"/>
      <c r="AK80" s="320"/>
      <c r="AL80" s="320"/>
      <c r="AM80" s="320"/>
      <c r="AQ80" s="300"/>
      <c r="AR80" s="300"/>
      <c r="AS80" s="300"/>
      <c r="AT80" s="300"/>
      <c r="BA80" s="289"/>
      <c r="BR80" s="5"/>
      <c r="BS80" s="5"/>
    </row>
    <row r="81" customFormat="false" ht="15.65" hidden="false" customHeight="true" outlineLevel="0" collapsed="false">
      <c r="B81" s="326" t="n">
        <v>43668</v>
      </c>
      <c r="C81" s="327" t="s">
        <v>289</v>
      </c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3"/>
      <c r="AG81" s="323"/>
      <c r="AH81" s="320"/>
      <c r="AI81" s="320"/>
      <c r="AJ81" s="320"/>
      <c r="AK81" s="320"/>
      <c r="AL81" s="320"/>
      <c r="AM81" s="320"/>
      <c r="AQ81" s="300"/>
      <c r="AR81" s="300"/>
      <c r="AS81" s="300"/>
      <c r="AT81" s="300"/>
      <c r="BA81" s="289"/>
      <c r="BR81" s="5"/>
      <c r="BS81" s="5"/>
    </row>
    <row r="82" customFormat="false" ht="15.65" hidden="false" customHeight="true" outlineLevel="0" collapsed="false">
      <c r="B82" s="326" t="n">
        <v>43669</v>
      </c>
      <c r="C82" s="327" t="s">
        <v>290</v>
      </c>
      <c r="D82" s="327"/>
      <c r="E82" s="327"/>
      <c r="F82" s="327"/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27"/>
      <c r="AB82" s="327"/>
      <c r="AC82" s="327"/>
      <c r="AD82" s="327"/>
      <c r="AE82" s="327"/>
      <c r="AF82" s="323"/>
      <c r="AG82" s="323"/>
      <c r="AH82" s="320"/>
      <c r="AI82" s="320"/>
      <c r="AJ82" s="320"/>
      <c r="AK82" s="320"/>
      <c r="AL82" s="320"/>
      <c r="AM82" s="320"/>
      <c r="AQ82" s="300"/>
      <c r="AR82" s="300"/>
      <c r="AS82" s="300"/>
      <c r="AT82" s="300"/>
      <c r="BA82" s="289"/>
      <c r="BR82" s="5"/>
      <c r="BS82" s="5"/>
    </row>
    <row r="83" customFormat="false" ht="15.65" hidden="false" customHeight="true" outlineLevel="0" collapsed="false">
      <c r="B83" s="326" t="n">
        <v>43670</v>
      </c>
      <c r="C83" s="327" t="s">
        <v>278</v>
      </c>
      <c r="D83" s="327"/>
      <c r="E83" s="327"/>
      <c r="F83" s="327"/>
      <c r="G83" s="327"/>
      <c r="H83" s="327"/>
      <c r="I83" s="327"/>
      <c r="J83" s="327"/>
      <c r="K83" s="327"/>
      <c r="L83" s="327"/>
      <c r="M83" s="327"/>
      <c r="N83" s="327"/>
      <c r="O83" s="327"/>
      <c r="P83" s="327"/>
      <c r="Q83" s="327"/>
      <c r="R83" s="327"/>
      <c r="S83" s="327"/>
      <c r="T83" s="327"/>
      <c r="U83" s="327"/>
      <c r="V83" s="327"/>
      <c r="W83" s="327"/>
      <c r="X83" s="327"/>
      <c r="Y83" s="327"/>
      <c r="Z83" s="327"/>
      <c r="AA83" s="327"/>
      <c r="AB83" s="327"/>
      <c r="AC83" s="327"/>
      <c r="AD83" s="327"/>
      <c r="AE83" s="327"/>
      <c r="AF83" s="323"/>
      <c r="AG83" s="323"/>
      <c r="AH83" s="320"/>
      <c r="AI83" s="320"/>
      <c r="AJ83" s="320"/>
      <c r="AK83" s="320"/>
      <c r="AL83" s="320"/>
      <c r="AM83" s="320"/>
      <c r="AQ83" s="300"/>
      <c r="AR83" s="300"/>
      <c r="AS83" s="300"/>
      <c r="AT83" s="300"/>
      <c r="BA83" s="289"/>
      <c r="BR83" s="5"/>
      <c r="BS83" s="5"/>
    </row>
    <row r="84" customFormat="false" ht="15.65" hidden="false" customHeight="true" outlineLevel="0" collapsed="false">
      <c r="B84" s="326" t="n">
        <v>43671</v>
      </c>
      <c r="C84" s="327" t="s">
        <v>291</v>
      </c>
      <c r="D84" s="327"/>
      <c r="E84" s="327"/>
      <c r="F84" s="327"/>
      <c r="G84" s="327"/>
      <c r="H84" s="327"/>
      <c r="I84" s="327"/>
      <c r="J84" s="327"/>
      <c r="K84" s="327"/>
      <c r="L84" s="327"/>
      <c r="M84" s="327"/>
      <c r="N84" s="327"/>
      <c r="O84" s="327"/>
      <c r="P84" s="327"/>
      <c r="Q84" s="327"/>
      <c r="R84" s="327"/>
      <c r="S84" s="327"/>
      <c r="T84" s="327"/>
      <c r="U84" s="327"/>
      <c r="V84" s="327"/>
      <c r="W84" s="327"/>
      <c r="X84" s="327"/>
      <c r="Y84" s="327"/>
      <c r="Z84" s="327"/>
      <c r="AA84" s="327"/>
      <c r="AB84" s="327"/>
      <c r="AC84" s="327"/>
      <c r="AD84" s="327"/>
      <c r="AE84" s="327"/>
      <c r="AF84" s="323"/>
      <c r="AG84" s="323"/>
      <c r="AH84" s="320"/>
      <c r="AI84" s="320"/>
      <c r="AJ84" s="320"/>
      <c r="AK84" s="320"/>
      <c r="AL84" s="320"/>
      <c r="AM84" s="320"/>
      <c r="AQ84" s="300"/>
      <c r="AR84" s="300"/>
      <c r="AS84" s="300"/>
      <c r="AT84" s="300"/>
      <c r="BA84" s="289"/>
      <c r="BR84" s="5"/>
      <c r="BS84" s="5"/>
    </row>
    <row r="85" customFormat="false" ht="15.65" hidden="false" customHeight="true" outlineLevel="0" collapsed="false">
      <c r="B85" s="326" t="n">
        <v>43672</v>
      </c>
      <c r="C85" s="327" t="s">
        <v>292</v>
      </c>
      <c r="D85" s="327"/>
      <c r="E85" s="327"/>
      <c r="F85" s="327"/>
      <c r="G85" s="327"/>
      <c r="H85" s="327"/>
      <c r="I85" s="327"/>
      <c r="J85" s="327"/>
      <c r="K85" s="327"/>
      <c r="L85" s="327"/>
      <c r="M85" s="327"/>
      <c r="N85" s="327"/>
      <c r="O85" s="327"/>
      <c r="P85" s="327"/>
      <c r="Q85" s="327"/>
      <c r="R85" s="327"/>
      <c r="S85" s="327"/>
      <c r="T85" s="327"/>
      <c r="U85" s="327"/>
      <c r="V85" s="327"/>
      <c r="W85" s="327"/>
      <c r="X85" s="327"/>
      <c r="Y85" s="327"/>
      <c r="Z85" s="327"/>
      <c r="AA85" s="327"/>
      <c r="AB85" s="327"/>
      <c r="AC85" s="327"/>
      <c r="AD85" s="327"/>
      <c r="AE85" s="327"/>
      <c r="AF85" s="323"/>
      <c r="AG85" s="323"/>
      <c r="AH85" s="320"/>
      <c r="AI85" s="320"/>
      <c r="AJ85" s="320"/>
      <c r="AK85" s="320"/>
      <c r="AL85" s="320"/>
      <c r="AM85" s="320"/>
      <c r="AQ85" s="300"/>
      <c r="AR85" s="300"/>
      <c r="AS85" s="300"/>
      <c r="AT85" s="300"/>
      <c r="BA85" s="289"/>
      <c r="BR85" s="5"/>
      <c r="BS85" s="5"/>
    </row>
    <row r="86" customFormat="false" ht="15.65" hidden="false" customHeight="true" outlineLevel="0" collapsed="false">
      <c r="B86" s="326" t="n">
        <v>43673</v>
      </c>
      <c r="C86" s="327" t="s">
        <v>293</v>
      </c>
      <c r="D86" s="327"/>
      <c r="E86" s="327"/>
      <c r="F86" s="327"/>
      <c r="G86" s="327"/>
      <c r="H86" s="327"/>
      <c r="I86" s="327"/>
      <c r="J86" s="327"/>
      <c r="K86" s="327"/>
      <c r="L86" s="327"/>
      <c r="M86" s="327"/>
      <c r="N86" s="327"/>
      <c r="O86" s="327"/>
      <c r="P86" s="327"/>
      <c r="Q86" s="327"/>
      <c r="R86" s="327"/>
      <c r="S86" s="327"/>
      <c r="T86" s="327"/>
      <c r="U86" s="327"/>
      <c r="V86" s="327"/>
      <c r="W86" s="327"/>
      <c r="X86" s="327"/>
      <c r="Y86" s="327"/>
      <c r="Z86" s="327"/>
      <c r="AA86" s="327"/>
      <c r="AB86" s="327"/>
      <c r="AC86" s="327"/>
      <c r="AD86" s="327"/>
      <c r="AE86" s="327"/>
      <c r="AF86" s="323"/>
      <c r="AG86" s="323"/>
      <c r="AH86" s="320"/>
      <c r="AI86" s="320"/>
      <c r="AJ86" s="320"/>
      <c r="AK86" s="320"/>
      <c r="AL86" s="320"/>
      <c r="AM86" s="320"/>
      <c r="AQ86" s="300"/>
      <c r="AR86" s="300"/>
      <c r="AS86" s="300"/>
      <c r="AT86" s="300"/>
      <c r="BA86" s="289"/>
      <c r="BR86" s="5"/>
      <c r="BS86" s="5"/>
    </row>
    <row r="87" customFormat="false" ht="15.65" hidden="false" customHeight="true" outlineLevel="0" collapsed="false">
      <c r="B87" s="326" t="n">
        <v>43674</v>
      </c>
      <c r="C87" s="327" t="s">
        <v>294</v>
      </c>
      <c r="D87" s="327"/>
      <c r="E87" s="327"/>
      <c r="F87" s="327"/>
      <c r="G87" s="327"/>
      <c r="H87" s="327"/>
      <c r="I87" s="327"/>
      <c r="J87" s="327"/>
      <c r="K87" s="327"/>
      <c r="L87" s="327"/>
      <c r="M87" s="327"/>
      <c r="N87" s="327"/>
      <c r="O87" s="327"/>
      <c r="P87" s="327"/>
      <c r="Q87" s="327"/>
      <c r="R87" s="327"/>
      <c r="S87" s="327"/>
      <c r="T87" s="327"/>
      <c r="U87" s="327"/>
      <c r="V87" s="327"/>
      <c r="W87" s="327"/>
      <c r="X87" s="327"/>
      <c r="Y87" s="327"/>
      <c r="Z87" s="327"/>
      <c r="AA87" s="327"/>
      <c r="AB87" s="327"/>
      <c r="AC87" s="327"/>
      <c r="AD87" s="327"/>
      <c r="AE87" s="327"/>
      <c r="AF87" s="323"/>
      <c r="AG87" s="323"/>
      <c r="AH87" s="320"/>
      <c r="AI87" s="320"/>
      <c r="AJ87" s="320"/>
      <c r="AK87" s="320"/>
      <c r="AL87" s="320"/>
      <c r="AM87" s="320"/>
      <c r="AQ87" s="300"/>
      <c r="AR87" s="300"/>
      <c r="AS87" s="300"/>
      <c r="AT87" s="300"/>
      <c r="BA87" s="289"/>
      <c r="BR87" s="5"/>
      <c r="BS87" s="5"/>
    </row>
    <row r="88" customFormat="false" ht="15.65" hidden="false" customHeight="true" outlineLevel="0" collapsed="false">
      <c r="B88" s="326" t="n">
        <v>43675</v>
      </c>
      <c r="C88" s="327" t="s">
        <v>295</v>
      </c>
      <c r="D88" s="327"/>
      <c r="E88" s="327"/>
      <c r="F88" s="327"/>
      <c r="G88" s="327"/>
      <c r="H88" s="327"/>
      <c r="I88" s="327"/>
      <c r="J88" s="327"/>
      <c r="K88" s="327"/>
      <c r="L88" s="327"/>
      <c r="M88" s="327"/>
      <c r="N88" s="327"/>
      <c r="O88" s="327"/>
      <c r="P88" s="327"/>
      <c r="Q88" s="327"/>
      <c r="R88" s="327"/>
      <c r="S88" s="327"/>
      <c r="T88" s="327"/>
      <c r="U88" s="327"/>
      <c r="V88" s="327"/>
      <c r="W88" s="327"/>
      <c r="X88" s="327"/>
      <c r="Y88" s="327"/>
      <c r="Z88" s="327"/>
      <c r="AA88" s="327"/>
      <c r="AB88" s="327"/>
      <c r="AC88" s="327"/>
      <c r="AD88" s="327"/>
      <c r="AE88" s="327"/>
      <c r="AF88" s="323"/>
      <c r="AG88" s="323"/>
      <c r="AH88" s="320"/>
      <c r="AI88" s="320"/>
      <c r="AJ88" s="320"/>
      <c r="AK88" s="320"/>
      <c r="AL88" s="320"/>
      <c r="AM88" s="320"/>
      <c r="AQ88" s="300"/>
      <c r="AR88" s="300"/>
      <c r="AS88" s="300"/>
      <c r="AT88" s="300"/>
      <c r="BA88" s="289"/>
      <c r="BR88" s="5"/>
      <c r="BS88" s="5"/>
    </row>
    <row r="89" customFormat="false" ht="15.65" hidden="false" customHeight="true" outlineLevel="0" collapsed="false">
      <c r="B89" s="326" t="n">
        <v>43676</v>
      </c>
      <c r="C89" s="327" t="s">
        <v>290</v>
      </c>
      <c r="D89" s="327"/>
      <c r="E89" s="327"/>
      <c r="F89" s="327"/>
      <c r="G89" s="327"/>
      <c r="H89" s="327"/>
      <c r="I89" s="327"/>
      <c r="J89" s="327"/>
      <c r="K89" s="327"/>
      <c r="L89" s="327"/>
      <c r="M89" s="327"/>
      <c r="N89" s="327"/>
      <c r="O89" s="327"/>
      <c r="P89" s="327"/>
      <c r="Q89" s="327"/>
      <c r="R89" s="327"/>
      <c r="S89" s="327"/>
      <c r="T89" s="327"/>
      <c r="U89" s="327"/>
      <c r="V89" s="327"/>
      <c r="W89" s="327"/>
      <c r="X89" s="327"/>
      <c r="Y89" s="327"/>
      <c r="Z89" s="327"/>
      <c r="AA89" s="327"/>
      <c r="AB89" s="327"/>
      <c r="AC89" s="327"/>
      <c r="AD89" s="327"/>
      <c r="AE89" s="327"/>
      <c r="AF89" s="323"/>
      <c r="AG89" s="323"/>
      <c r="AH89" s="320"/>
      <c r="AI89" s="320"/>
      <c r="AJ89" s="320"/>
      <c r="AK89" s="320"/>
      <c r="AL89" s="320"/>
      <c r="AM89" s="320"/>
      <c r="AQ89" s="300"/>
      <c r="AR89" s="300"/>
      <c r="AS89" s="300"/>
      <c r="AT89" s="300"/>
      <c r="BA89" s="289"/>
      <c r="BR89" s="5"/>
      <c r="BS89" s="5"/>
    </row>
    <row r="90" customFormat="false" ht="15.65" hidden="false" customHeight="true" outlineLevel="0" collapsed="false">
      <c r="B90" s="326" t="n">
        <v>43677</v>
      </c>
      <c r="C90" s="327" t="s">
        <v>296</v>
      </c>
      <c r="D90" s="327"/>
      <c r="E90" s="327"/>
      <c r="F90" s="327"/>
      <c r="G90" s="327"/>
      <c r="H90" s="327"/>
      <c r="I90" s="327"/>
      <c r="J90" s="327"/>
      <c r="K90" s="327"/>
      <c r="L90" s="327"/>
      <c r="M90" s="327"/>
      <c r="N90" s="327"/>
      <c r="O90" s="327"/>
      <c r="P90" s="327"/>
      <c r="Q90" s="327"/>
      <c r="R90" s="327"/>
      <c r="S90" s="327"/>
      <c r="T90" s="327"/>
      <c r="U90" s="327"/>
      <c r="V90" s="327"/>
      <c r="W90" s="327"/>
      <c r="X90" s="327"/>
      <c r="Y90" s="327"/>
      <c r="Z90" s="327"/>
      <c r="AA90" s="327"/>
      <c r="AB90" s="327"/>
      <c r="AC90" s="327"/>
      <c r="AD90" s="327"/>
      <c r="AE90" s="327"/>
    </row>
    <row r="106" customFormat="false" ht="14.3" hidden="false" customHeight="false" outlineLevel="0" collapsed="false">
      <c r="N106" s="0" t="n">
        <f aca="false">1+(21/60)</f>
        <v>1.35</v>
      </c>
      <c r="O106" s="0" t="n">
        <f aca="false">10.5-N106</f>
        <v>9.15</v>
      </c>
      <c r="P106" s="0" t="n">
        <f aca="false">O106-9</f>
        <v>0.15</v>
      </c>
      <c r="Q106" s="0" t="n">
        <f aca="false">P106*60</f>
        <v>9.00000000000002</v>
      </c>
    </row>
    <row r="108" customFormat="false" ht="14.3" hidden="false" customHeight="false" outlineLevel="0" collapsed="false">
      <c r="O108" s="0" t="n">
        <f aca="false">24-10.5</f>
        <v>13.5</v>
      </c>
    </row>
  </sheetData>
  <mergeCells count="112">
    <mergeCell ref="B1:Y1"/>
    <mergeCell ref="B2:AG2"/>
    <mergeCell ref="B3:B5"/>
    <mergeCell ref="C3:C5"/>
    <mergeCell ref="D3:D5"/>
    <mergeCell ref="E3:E5"/>
    <mergeCell ref="F3:G4"/>
    <mergeCell ref="H3:K3"/>
    <mergeCell ref="L3:O3"/>
    <mergeCell ref="P3:Q4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R3:AR5"/>
    <mergeCell ref="AT3:AT5"/>
    <mergeCell ref="AU3:AU5"/>
    <mergeCell ref="AV3:AV5"/>
    <mergeCell ref="AW3:AW5"/>
    <mergeCell ref="AX3:AX5"/>
    <mergeCell ref="AY3:AY5"/>
    <mergeCell ref="AZ3:AZ5"/>
    <mergeCell ref="BB3:BB5"/>
    <mergeCell ref="BC3:BC5"/>
    <mergeCell ref="BD3:BD5"/>
    <mergeCell ref="BE3:BE5"/>
    <mergeCell ref="BF3:BF5"/>
    <mergeCell ref="BG3:BG5"/>
    <mergeCell ref="BK3:BL3"/>
    <mergeCell ref="BN3:BN5"/>
    <mergeCell ref="BO3:BO5"/>
    <mergeCell ref="BP3:BP5"/>
    <mergeCell ref="BR3:BR5"/>
    <mergeCell ref="BS3:BS5"/>
    <mergeCell ref="BT3:BT5"/>
    <mergeCell ref="H4:I4"/>
    <mergeCell ref="J4:K4"/>
    <mergeCell ref="L4:M4"/>
    <mergeCell ref="N4:O4"/>
    <mergeCell ref="BH4:BH5"/>
    <mergeCell ref="BI4:BI5"/>
    <mergeCell ref="BJ4:BJ5"/>
    <mergeCell ref="BK4:BK5"/>
    <mergeCell ref="BL4:BL5"/>
    <mergeCell ref="BM4:BM5"/>
    <mergeCell ref="BQ4:BQ5"/>
    <mergeCell ref="A6:A12"/>
    <mergeCell ref="A13:A19"/>
    <mergeCell ref="A20:A26"/>
    <mergeCell ref="A27:A33"/>
    <mergeCell ref="A34:A40"/>
    <mergeCell ref="A41:A47"/>
    <mergeCell ref="F51:G51"/>
    <mergeCell ref="H51:I51"/>
    <mergeCell ref="J51:K51"/>
    <mergeCell ref="L51:M51"/>
    <mergeCell ref="N51:O51"/>
    <mergeCell ref="P51:Q51"/>
    <mergeCell ref="C59:AE59"/>
    <mergeCell ref="C60:AE60"/>
    <mergeCell ref="C61:AE61"/>
    <mergeCell ref="C62:AE62"/>
    <mergeCell ref="C63:AE63"/>
    <mergeCell ref="C64:AE64"/>
    <mergeCell ref="C65:AE65"/>
    <mergeCell ref="C66:AE66"/>
    <mergeCell ref="C67:AE67"/>
    <mergeCell ref="C68:AE68"/>
    <mergeCell ref="C69:AE69"/>
    <mergeCell ref="C70:AE70"/>
    <mergeCell ref="C71:AE71"/>
    <mergeCell ref="C72:AE72"/>
    <mergeCell ref="C73:AE73"/>
    <mergeCell ref="C74:AE74"/>
    <mergeCell ref="C75:AE75"/>
    <mergeCell ref="C76:AE76"/>
    <mergeCell ref="C77:AE77"/>
    <mergeCell ref="C78:AE78"/>
    <mergeCell ref="C79:AE79"/>
    <mergeCell ref="C80:AE80"/>
    <mergeCell ref="C81:AE81"/>
    <mergeCell ref="C82:AE82"/>
    <mergeCell ref="C83:AE83"/>
    <mergeCell ref="C84:AE84"/>
    <mergeCell ref="C85:AE85"/>
    <mergeCell ref="C86:AE86"/>
    <mergeCell ref="C87:AE87"/>
    <mergeCell ref="C88:AE88"/>
    <mergeCell ref="C89:AE89"/>
    <mergeCell ref="C90:AE90"/>
  </mergeCells>
  <conditionalFormatting sqref="R13:T15 R15:R16">
    <cfRule type="cellIs" priority="2" operator="greaterThan" aboveAverage="0" equalAverage="0" bottom="0" percent="0" rank="0" text="" dxfId="6">
      <formula>3768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J12" activePane="bottomRight" state="frozen"/>
      <selection pane="topLeft" activeCell="A1" activeCellId="0" sqref="A1"/>
      <selection pane="topRight" activeCell="J1" activeCellId="0" sqref="J1"/>
      <selection pane="bottomLeft" activeCell="A12" activeCellId="0" sqref="A12"/>
      <selection pane="bottomRight" activeCell="J33" activeCellId="0" sqref="J33"/>
    </sheetView>
  </sheetViews>
  <sheetFormatPr defaultColWidth="8.54296875" defaultRowHeight="14.3" zeroHeight="false" outlineLevelRow="0" outlineLevelCol="0"/>
  <cols>
    <col collapsed="false" customWidth="true" hidden="false" outlineLevel="0" max="2" min="2" style="0" width="10.87"/>
    <col collapsed="false" customWidth="true" hidden="false" outlineLevel="0" max="39" min="39" style="0" width="9.63"/>
    <col collapsed="false" customWidth="true" hidden="false" outlineLevel="0" max="41" min="41" style="0" width="9.63"/>
    <col collapsed="false" customWidth="true" hidden="false" outlineLevel="0" max="42" min="42" style="0" width="9.25"/>
    <col collapsed="false" customWidth="true" hidden="false" outlineLevel="0" max="70" min="70" style="0" width="9.63"/>
    <col collapsed="false" customWidth="true" hidden="false" outlineLevel="0" max="72" min="72" style="0" width="10"/>
  </cols>
  <sheetData>
    <row r="1" customFormat="false" ht="18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BR1" s="5"/>
      <c r="BS1" s="5"/>
    </row>
    <row r="2" customFormat="false" ht="19.05" hidden="false" customHeight="false" outlineLevel="0" collapsed="false">
      <c r="B2" s="6" t="n">
        <v>43678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8"/>
      <c r="AL2" s="8"/>
      <c r="AM2" s="8"/>
      <c r="AN2" s="8"/>
      <c r="AO2" s="8"/>
      <c r="AP2" s="8"/>
      <c r="AQ2" s="8"/>
      <c r="AR2" s="8"/>
      <c r="AS2" s="9"/>
      <c r="AT2" s="10"/>
      <c r="AU2" s="10"/>
      <c r="AV2" s="10"/>
      <c r="AW2" s="10"/>
      <c r="AX2" s="10"/>
      <c r="AY2" s="11"/>
      <c r="AZ2" s="11"/>
      <c r="BR2" s="5"/>
      <c r="BS2" s="5"/>
    </row>
    <row r="3" customFormat="false" ht="29.25" hidden="false" customHeight="true" outlineLevel="0" collapsed="false">
      <c r="A3" s="12"/>
      <c r="B3" s="13" t="s">
        <v>1</v>
      </c>
      <c r="C3" s="14" t="s">
        <v>2</v>
      </c>
      <c r="D3" s="15" t="s">
        <v>3</v>
      </c>
      <c r="E3" s="14" t="s">
        <v>4</v>
      </c>
      <c r="F3" s="16" t="s">
        <v>5</v>
      </c>
      <c r="G3" s="16"/>
      <c r="H3" s="17" t="s">
        <v>6</v>
      </c>
      <c r="I3" s="17"/>
      <c r="J3" s="17"/>
      <c r="K3" s="17"/>
      <c r="L3" s="17" t="s">
        <v>7</v>
      </c>
      <c r="M3" s="17"/>
      <c r="N3" s="17"/>
      <c r="O3" s="17"/>
      <c r="P3" s="18" t="s">
        <v>8</v>
      </c>
      <c r="Q3" s="18"/>
      <c r="R3" s="19" t="s">
        <v>9</v>
      </c>
      <c r="S3" s="20" t="s">
        <v>10</v>
      </c>
      <c r="T3" s="21" t="s">
        <v>11</v>
      </c>
      <c r="U3" s="22" t="s">
        <v>12</v>
      </c>
      <c r="V3" s="23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5" t="s">
        <v>20</v>
      </c>
      <c r="AD3" s="26" t="s">
        <v>21</v>
      </c>
      <c r="AE3" s="27" t="s">
        <v>22</v>
      </c>
      <c r="AF3" s="26" t="s">
        <v>23</v>
      </c>
      <c r="AG3" s="28" t="s">
        <v>24</v>
      </c>
      <c r="AH3" s="28" t="s">
        <v>25</v>
      </c>
      <c r="AI3" s="28" t="s">
        <v>26</v>
      </c>
      <c r="AJ3" s="29" t="s">
        <v>27</v>
      </c>
      <c r="AK3" s="30" t="s">
        <v>28</v>
      </c>
      <c r="AL3" s="31" t="s">
        <v>29</v>
      </c>
      <c r="AM3" s="29" t="s">
        <v>30</v>
      </c>
      <c r="AN3" s="31" t="s">
        <v>31</v>
      </c>
      <c r="AO3" s="31" t="s">
        <v>32</v>
      </c>
      <c r="AP3" s="29" t="s">
        <v>33</v>
      </c>
      <c r="AQ3" s="32" t="s">
        <v>34</v>
      </c>
      <c r="AR3" s="33" t="s">
        <v>35</v>
      </c>
      <c r="AS3" s="34"/>
      <c r="AT3" s="35" t="s">
        <v>36</v>
      </c>
      <c r="AU3" s="36" t="s">
        <v>37</v>
      </c>
      <c r="AV3" s="36" t="s">
        <v>38</v>
      </c>
      <c r="AW3" s="36" t="s">
        <v>39</v>
      </c>
      <c r="AX3" s="36" t="s">
        <v>40</v>
      </c>
      <c r="AY3" s="36" t="s">
        <v>41</v>
      </c>
      <c r="AZ3" s="36" t="s">
        <v>42</v>
      </c>
      <c r="BB3" s="36" t="s">
        <v>43</v>
      </c>
      <c r="BC3" s="36" t="s">
        <v>44</v>
      </c>
      <c r="BD3" s="36" t="s">
        <v>45</v>
      </c>
      <c r="BE3" s="36" t="s">
        <v>46</v>
      </c>
      <c r="BF3" s="36" t="s">
        <v>47</v>
      </c>
      <c r="BG3" s="36" t="s">
        <v>48</v>
      </c>
      <c r="BH3" s="36" t="s">
        <v>49</v>
      </c>
      <c r="BI3" s="36" t="s">
        <v>50</v>
      </c>
      <c r="BJ3" s="36" t="s">
        <v>52</v>
      </c>
      <c r="BK3" s="36" t="s">
        <v>53</v>
      </c>
      <c r="BL3" s="36"/>
      <c r="BM3" s="36" t="s">
        <v>55</v>
      </c>
      <c r="BN3" s="36" t="s">
        <v>56</v>
      </c>
      <c r="BO3" s="37" t="s">
        <v>57</v>
      </c>
      <c r="BP3" s="37" t="s">
        <v>58</v>
      </c>
      <c r="BQ3" s="36" t="s">
        <v>61</v>
      </c>
      <c r="BR3" s="39" t="s">
        <v>59</v>
      </c>
      <c r="BS3" s="39" t="s">
        <v>60</v>
      </c>
      <c r="BT3" s="40" t="s">
        <v>65</v>
      </c>
    </row>
    <row r="4" customFormat="false" ht="14.95" hidden="false" customHeight="true" outlineLevel="0" collapsed="false">
      <c r="A4" s="42"/>
      <c r="B4" s="13"/>
      <c r="C4" s="14"/>
      <c r="D4" s="15"/>
      <c r="E4" s="14"/>
      <c r="F4" s="16"/>
      <c r="G4" s="16"/>
      <c r="H4" s="43" t="s">
        <v>68</v>
      </c>
      <c r="I4" s="43"/>
      <c r="J4" s="44" t="s">
        <v>69</v>
      </c>
      <c r="K4" s="44"/>
      <c r="L4" s="43" t="s">
        <v>68</v>
      </c>
      <c r="M4" s="43"/>
      <c r="N4" s="44" t="s">
        <v>69</v>
      </c>
      <c r="O4" s="44"/>
      <c r="P4" s="18"/>
      <c r="Q4" s="18"/>
      <c r="R4" s="19"/>
      <c r="S4" s="20"/>
      <c r="T4" s="21"/>
      <c r="U4" s="22"/>
      <c r="V4" s="23"/>
      <c r="W4" s="24"/>
      <c r="X4" s="24"/>
      <c r="Y4" s="24"/>
      <c r="Z4" s="24"/>
      <c r="AA4" s="24"/>
      <c r="AB4" s="24"/>
      <c r="AC4" s="25"/>
      <c r="AD4" s="26"/>
      <c r="AE4" s="27"/>
      <c r="AF4" s="26"/>
      <c r="AG4" s="28"/>
      <c r="AH4" s="28"/>
      <c r="AI4" s="28"/>
      <c r="AJ4" s="29"/>
      <c r="AK4" s="30"/>
      <c r="AL4" s="31"/>
      <c r="AM4" s="29"/>
      <c r="AN4" s="31"/>
      <c r="AO4" s="31"/>
      <c r="AP4" s="29"/>
      <c r="AQ4" s="32"/>
      <c r="AR4" s="33"/>
      <c r="AS4" s="34"/>
      <c r="AT4" s="35"/>
      <c r="AU4" s="36"/>
      <c r="AV4" s="36"/>
      <c r="AW4" s="36"/>
      <c r="AX4" s="36"/>
      <c r="AY4" s="36"/>
      <c r="AZ4" s="36"/>
      <c r="BB4" s="36"/>
      <c r="BC4" s="36"/>
      <c r="BD4" s="36"/>
      <c r="BE4" s="36"/>
      <c r="BF4" s="36"/>
      <c r="BG4" s="36"/>
      <c r="BH4" s="45" t="s">
        <v>70</v>
      </c>
      <c r="BI4" s="45" t="s">
        <v>70</v>
      </c>
      <c r="BJ4" s="37" t="s">
        <v>72</v>
      </c>
      <c r="BK4" s="37" t="s">
        <v>72</v>
      </c>
      <c r="BL4" s="37" t="s">
        <v>73</v>
      </c>
      <c r="BM4" s="45" t="s">
        <v>75</v>
      </c>
      <c r="BN4" s="36"/>
      <c r="BO4" s="37"/>
      <c r="BP4" s="37"/>
      <c r="BQ4" s="45" t="s">
        <v>70</v>
      </c>
      <c r="BR4" s="39"/>
      <c r="BS4" s="39"/>
      <c r="BT4" s="40"/>
    </row>
    <row r="5" customFormat="false" ht="14.95" hidden="false" customHeight="false" outlineLevel="0" collapsed="false">
      <c r="A5" s="42"/>
      <c r="B5" s="13"/>
      <c r="C5" s="14"/>
      <c r="D5" s="15"/>
      <c r="E5" s="14"/>
      <c r="F5" s="48" t="s">
        <v>78</v>
      </c>
      <c r="G5" s="44" t="s">
        <v>79</v>
      </c>
      <c r="H5" s="49" t="s">
        <v>80</v>
      </c>
      <c r="I5" s="50" t="s">
        <v>81</v>
      </c>
      <c r="J5" s="50" t="s">
        <v>80</v>
      </c>
      <c r="K5" s="51" t="s">
        <v>81</v>
      </c>
      <c r="L5" s="43" t="s">
        <v>80</v>
      </c>
      <c r="M5" s="50" t="s">
        <v>81</v>
      </c>
      <c r="N5" s="50" t="s">
        <v>80</v>
      </c>
      <c r="O5" s="44" t="s">
        <v>81</v>
      </c>
      <c r="P5" s="50" t="s">
        <v>80</v>
      </c>
      <c r="Q5" s="44" t="s">
        <v>81</v>
      </c>
      <c r="R5" s="19"/>
      <c r="S5" s="20"/>
      <c r="T5" s="21"/>
      <c r="U5" s="22"/>
      <c r="V5" s="23"/>
      <c r="W5" s="24"/>
      <c r="X5" s="24"/>
      <c r="Y5" s="24"/>
      <c r="Z5" s="24"/>
      <c r="AA5" s="24"/>
      <c r="AB5" s="24"/>
      <c r="AC5" s="25"/>
      <c r="AD5" s="26"/>
      <c r="AE5" s="27"/>
      <c r="AF5" s="26"/>
      <c r="AG5" s="28"/>
      <c r="AH5" s="28"/>
      <c r="AI5" s="28"/>
      <c r="AJ5" s="29"/>
      <c r="AK5" s="30"/>
      <c r="AL5" s="31"/>
      <c r="AM5" s="29"/>
      <c r="AN5" s="31"/>
      <c r="AO5" s="31"/>
      <c r="AP5" s="29"/>
      <c r="AQ5" s="32"/>
      <c r="AR5" s="33"/>
      <c r="AS5" s="34"/>
      <c r="AT5" s="35"/>
      <c r="AU5" s="36"/>
      <c r="AV5" s="36"/>
      <c r="AW5" s="36"/>
      <c r="AX5" s="36"/>
      <c r="AY5" s="36"/>
      <c r="AZ5" s="36"/>
      <c r="BB5" s="36"/>
      <c r="BC5" s="36"/>
      <c r="BD5" s="36"/>
      <c r="BE5" s="36"/>
      <c r="BF5" s="36"/>
      <c r="BG5" s="36"/>
      <c r="BH5" s="45"/>
      <c r="BI5" s="45"/>
      <c r="BJ5" s="37"/>
      <c r="BK5" s="37"/>
      <c r="BL5" s="37"/>
      <c r="BM5" s="45"/>
      <c r="BN5" s="36"/>
      <c r="BO5" s="37"/>
      <c r="BP5" s="37"/>
      <c r="BQ5" s="45"/>
      <c r="BR5" s="39"/>
      <c r="BS5" s="39"/>
      <c r="BT5" s="40"/>
    </row>
    <row r="6" customFormat="false" ht="14.95" hidden="false" customHeight="true" outlineLevel="0" collapsed="false">
      <c r="A6" s="189" t="s">
        <v>115</v>
      </c>
      <c r="B6" s="55" t="n">
        <v>43676</v>
      </c>
      <c r="C6" s="56" t="n">
        <v>92.6</v>
      </c>
      <c r="D6" s="57" t="n">
        <v>0.611</v>
      </c>
      <c r="E6" s="58" t="n">
        <v>86.5</v>
      </c>
      <c r="F6" s="59" t="n">
        <v>101</v>
      </c>
      <c r="G6" s="59" t="n">
        <v>84</v>
      </c>
      <c r="H6" s="60" t="n">
        <v>24</v>
      </c>
      <c r="I6" s="60" t="n">
        <v>0</v>
      </c>
      <c r="J6" s="60" t="n">
        <v>24</v>
      </c>
      <c r="K6" s="60" t="n">
        <v>0</v>
      </c>
      <c r="L6" s="61" t="n">
        <v>0</v>
      </c>
      <c r="M6" s="61" t="n">
        <v>0</v>
      </c>
      <c r="N6" s="61" t="n">
        <v>0</v>
      </c>
      <c r="O6" s="61" t="n">
        <v>0</v>
      </c>
      <c r="P6" s="61" t="n">
        <v>0</v>
      </c>
      <c r="Q6" s="61" t="n">
        <v>0</v>
      </c>
      <c r="R6" s="61" t="n">
        <v>3469</v>
      </c>
      <c r="S6" s="62" t="n">
        <v>2853</v>
      </c>
      <c r="T6" s="62" t="n">
        <v>2853</v>
      </c>
      <c r="U6" s="63" t="n">
        <v>2792</v>
      </c>
      <c r="V6" s="63" t="n">
        <v>2880</v>
      </c>
      <c r="W6" s="60" t="n">
        <v>40</v>
      </c>
      <c r="X6" s="60" t="n">
        <v>0</v>
      </c>
      <c r="Y6" s="60" t="n">
        <v>40</v>
      </c>
      <c r="Z6" s="60" t="n">
        <v>0</v>
      </c>
      <c r="AA6" s="60" t="n">
        <v>60</v>
      </c>
      <c r="AB6" s="59" t="n">
        <v>0</v>
      </c>
      <c r="AC6" s="59" t="n">
        <f aca="false">(V6-U6)+AZ6</f>
        <v>88</v>
      </c>
      <c r="AD6" s="65" t="n">
        <f aca="false">U6-T6</f>
        <v>-61</v>
      </c>
      <c r="AE6" s="106" t="n">
        <v>122</v>
      </c>
      <c r="AF6" s="66" t="n">
        <f aca="false">IF(AE6&gt;0, V6/(AE6*24),"no data")</f>
        <v>0.983606557377049</v>
      </c>
      <c r="AG6" s="67" t="n">
        <f aca="false">IF(R6&gt;0,R6/24,"no data")</f>
        <v>144.541666666667</v>
      </c>
      <c r="AH6" s="66" t="n">
        <f aca="false">IF(U6&gt;0,(U6/R6),"no data")</f>
        <v>0.804842894205823</v>
      </c>
      <c r="AI6" s="68" t="n">
        <f aca="false">(1440-((W6*X6)+(Y6*Z6)+(AA6*AB6))/(W6+Y6+AA6))/1440</f>
        <v>1</v>
      </c>
      <c r="AJ6" s="69" t="n">
        <f aca="false">IF(U6&gt;0,(1440-((X6*W6+AT6*AU6)+(Z6*Y6+AV6*AW6)+(AA6*AB6+AX6*AY6))/(W6+Y6+AA6))/1440,"no data")</f>
        <v>0.864285714285714</v>
      </c>
      <c r="AK6" s="118" t="n">
        <v>5.706</v>
      </c>
      <c r="AL6" s="119" t="n">
        <v>130.56</v>
      </c>
      <c r="AM6" s="81" t="n">
        <f aca="false">AK6*AL6</f>
        <v>744.97536</v>
      </c>
      <c r="AN6" s="118" t="n">
        <v>23.34825</v>
      </c>
      <c r="AO6" s="165" t="n">
        <v>1010.801623248</v>
      </c>
      <c r="AP6" s="58" t="n">
        <f aca="false">AN6*AO6</f>
        <v>23600.449</v>
      </c>
      <c r="AQ6" s="166" t="n">
        <f aca="false">IF(U6&gt;0,((((AK6*AL6)+(AN6*AO6))/(U6*1000))*1000000),"no data")</f>
        <v>8719.70786532951</v>
      </c>
      <c r="AR6" s="168" t="n">
        <f aca="false">S6/24</f>
        <v>118.875</v>
      </c>
      <c r="AS6" s="34"/>
      <c r="AT6" s="59" t="n">
        <v>0</v>
      </c>
      <c r="AU6" s="76" t="n">
        <v>0</v>
      </c>
      <c r="AV6" s="76" t="n">
        <v>0</v>
      </c>
      <c r="AW6" s="59" t="n">
        <v>0</v>
      </c>
      <c r="AX6" s="76" t="n">
        <v>19</v>
      </c>
      <c r="AY6" s="59" t="n">
        <v>1440</v>
      </c>
      <c r="AZ6" s="59" t="n">
        <v>0</v>
      </c>
      <c r="BB6" s="77" t="n">
        <v>951</v>
      </c>
      <c r="BC6" s="77" t="n">
        <v>947</v>
      </c>
      <c r="BD6" s="77" t="n">
        <v>982</v>
      </c>
      <c r="BE6" s="77" t="n">
        <v>-4</v>
      </c>
      <c r="BF6" s="77" t="n">
        <v>8719.70786532951</v>
      </c>
      <c r="BG6" s="139" t="n">
        <v>40.9166666666667</v>
      </c>
      <c r="BH6" s="79" t="n">
        <v>0</v>
      </c>
      <c r="BI6" s="80" t="n">
        <v>0</v>
      </c>
      <c r="BJ6" s="82" t="n">
        <v>23.26</v>
      </c>
      <c r="BK6" s="82" t="n">
        <v>20.76</v>
      </c>
      <c r="BL6" s="82" t="n">
        <v>15.53</v>
      </c>
      <c r="BM6" s="82" t="n">
        <v>50.14</v>
      </c>
      <c r="BN6" s="157" t="n">
        <v>0.9359</v>
      </c>
      <c r="BO6" s="82" t="n">
        <v>88.22</v>
      </c>
      <c r="BP6" s="81" t="n">
        <v>87.42</v>
      </c>
      <c r="BQ6" s="78" t="n">
        <v>0</v>
      </c>
      <c r="BR6" s="77" t="n">
        <v>11481</v>
      </c>
      <c r="BS6" s="77" t="n">
        <v>11720</v>
      </c>
      <c r="BT6" s="78" t="n">
        <v>0</v>
      </c>
    </row>
    <row r="7" customFormat="false" ht="14.3" hidden="false" customHeight="false" outlineLevel="0" collapsed="false">
      <c r="A7" s="189"/>
      <c r="B7" s="55" t="n">
        <v>43677</v>
      </c>
      <c r="C7" s="56" t="n">
        <v>95.9</v>
      </c>
      <c r="D7" s="57" t="n">
        <v>0.637</v>
      </c>
      <c r="E7" s="58" t="n">
        <v>86.5</v>
      </c>
      <c r="F7" s="59" t="n">
        <v>106</v>
      </c>
      <c r="G7" s="59" t="n">
        <v>87</v>
      </c>
      <c r="H7" s="60" t="n">
        <v>20</v>
      </c>
      <c r="I7" s="60" t="n">
        <v>23</v>
      </c>
      <c r="J7" s="60" t="n">
        <v>24</v>
      </c>
      <c r="K7" s="60" t="n">
        <v>0</v>
      </c>
      <c r="L7" s="61" t="n">
        <v>3</v>
      </c>
      <c r="M7" s="61" t="n">
        <v>37</v>
      </c>
      <c r="N7" s="61" t="n">
        <v>0</v>
      </c>
      <c r="O7" s="61" t="n">
        <v>0</v>
      </c>
      <c r="P7" s="61" t="n">
        <v>0</v>
      </c>
      <c r="Q7" s="61" t="n">
        <v>0</v>
      </c>
      <c r="R7" s="61" t="n">
        <v>3442</v>
      </c>
      <c r="S7" s="62" t="n">
        <v>2921</v>
      </c>
      <c r="T7" s="62" t="n">
        <v>2593</v>
      </c>
      <c r="U7" s="63" t="n">
        <v>2538</v>
      </c>
      <c r="V7" s="63" t="n">
        <v>2623</v>
      </c>
      <c r="W7" s="60" t="n">
        <v>39</v>
      </c>
      <c r="X7" s="60" t="n">
        <v>0</v>
      </c>
      <c r="Y7" s="60" t="n">
        <v>39</v>
      </c>
      <c r="Z7" s="60" t="n">
        <v>0</v>
      </c>
      <c r="AA7" s="60" t="n">
        <v>60</v>
      </c>
      <c r="AB7" s="59" t="n">
        <v>0</v>
      </c>
      <c r="AC7" s="59" t="n">
        <f aca="false">(V7-U7)+AZ7</f>
        <v>85</v>
      </c>
      <c r="AD7" s="65" t="n">
        <f aca="false">U7-T7</f>
        <v>-55</v>
      </c>
      <c r="AE7" s="106" t="n">
        <v>120</v>
      </c>
      <c r="AF7" s="66" t="n">
        <f aca="false">IF(AE7&gt;0, V7/(AE7*24),"no data")</f>
        <v>0.910763888888889</v>
      </c>
      <c r="AG7" s="67" t="n">
        <f aca="false">IF(R7&gt;0,R7/24,"no data")</f>
        <v>143.416666666667</v>
      </c>
      <c r="AH7" s="66" t="n">
        <f aca="false">IF(U7&gt;0,(U7/R7),"no data")</f>
        <v>0.737361998837885</v>
      </c>
      <c r="AI7" s="68" t="n">
        <f aca="false">(1440-((W7*X7)+(Y7*Z7)+(AA7*AB7))/(W7+Y7+AA7))/1440</f>
        <v>1</v>
      </c>
      <c r="AJ7" s="69" t="n">
        <f aca="false">IF(U7&gt;0,(1440-((X7*W7+AT7*AU7)+(Z7*Y7+AV7*AW7)+(AA7*AB7+AX7*AY7))/(W7+Y7+AA7))/1440,"no data")</f>
        <v>0.830681360708535</v>
      </c>
      <c r="AK7" s="118" t="n">
        <v>5.684</v>
      </c>
      <c r="AL7" s="119" t="n">
        <v>131.38</v>
      </c>
      <c r="AM7" s="81" t="n">
        <f aca="false">AK7*AL7</f>
        <v>746.76392</v>
      </c>
      <c r="AN7" s="118" t="n">
        <v>21.37493</v>
      </c>
      <c r="AO7" s="165" t="n">
        <v>1009.83343571184</v>
      </c>
      <c r="AP7" s="58" t="n">
        <f aca="false">AN7*AO7</f>
        <v>21585.119</v>
      </c>
      <c r="AQ7" s="166" t="n">
        <f aca="false">IF(U7&gt;0,((((AK7*AL7)+(AN7*AO7))/(U7*1000))*1000000),"no data")</f>
        <v>8799.0082427108</v>
      </c>
      <c r="AR7" s="168" t="n">
        <f aca="false">S7/24</f>
        <v>121.708333333333</v>
      </c>
      <c r="AS7" s="34"/>
      <c r="AT7" s="59" t="n">
        <v>17</v>
      </c>
      <c r="AU7" s="76" t="n">
        <v>31</v>
      </c>
      <c r="AV7" s="76" t="n">
        <v>0</v>
      </c>
      <c r="AW7" s="59" t="n">
        <v>0</v>
      </c>
      <c r="AX7" s="76" t="n">
        <v>23</v>
      </c>
      <c r="AY7" s="59" t="n">
        <v>1440</v>
      </c>
      <c r="AZ7" s="59" t="n">
        <v>0</v>
      </c>
      <c r="BB7" s="77" t="n">
        <v>793</v>
      </c>
      <c r="BC7" s="77" t="n">
        <v>940</v>
      </c>
      <c r="BD7" s="77" t="n">
        <v>890</v>
      </c>
      <c r="BE7" s="77" t="n">
        <v>147</v>
      </c>
      <c r="BF7" s="77" t="n">
        <v>8799.0082427108</v>
      </c>
      <c r="BG7" s="139" t="n">
        <v>37.0833333333333</v>
      </c>
      <c r="BH7" s="79" t="n">
        <v>0</v>
      </c>
      <c r="BI7" s="80" t="n">
        <v>0</v>
      </c>
      <c r="BJ7" s="82" t="n">
        <v>19.61</v>
      </c>
      <c r="BK7" s="82" t="n">
        <v>20.66</v>
      </c>
      <c r="BL7" s="82" t="n">
        <v>15.68</v>
      </c>
      <c r="BM7" s="82" t="n">
        <v>50.11</v>
      </c>
      <c r="BN7" s="83" t="n">
        <v>0.9358</v>
      </c>
      <c r="BO7" s="82" t="n">
        <v>88.23</v>
      </c>
      <c r="BP7" s="81" t="n">
        <v>87.47</v>
      </c>
      <c r="BQ7" s="78" t="n">
        <v>0</v>
      </c>
      <c r="BR7" s="77" t="n">
        <v>11550</v>
      </c>
      <c r="BS7" s="77" t="n">
        <v>11748</v>
      </c>
      <c r="BT7" s="78" t="n">
        <v>5.45</v>
      </c>
    </row>
    <row r="8" customFormat="false" ht="14.3" hidden="false" customHeight="false" outlineLevel="0" collapsed="false">
      <c r="A8" s="189"/>
      <c r="B8" s="55" t="n">
        <v>43678</v>
      </c>
      <c r="C8" s="56" t="n">
        <v>90.7</v>
      </c>
      <c r="D8" s="57" t="n">
        <v>0.715</v>
      </c>
      <c r="E8" s="58" t="n">
        <v>86.6</v>
      </c>
      <c r="F8" s="59" t="n">
        <v>100</v>
      </c>
      <c r="G8" s="59" t="n">
        <v>86</v>
      </c>
      <c r="H8" s="60" t="n">
        <v>12</v>
      </c>
      <c r="I8" s="60" t="n">
        <v>49</v>
      </c>
      <c r="J8" s="60" t="n">
        <v>22</v>
      </c>
      <c r="K8" s="60" t="n">
        <v>32</v>
      </c>
      <c r="L8" s="61" t="n">
        <v>10</v>
      </c>
      <c r="M8" s="61" t="n">
        <v>56</v>
      </c>
      <c r="N8" s="61" t="n">
        <v>0</v>
      </c>
      <c r="O8" s="61" t="n">
        <v>0</v>
      </c>
      <c r="P8" s="61" t="n">
        <v>0</v>
      </c>
      <c r="Q8" s="61" t="n">
        <v>0</v>
      </c>
      <c r="R8" s="61" t="n">
        <v>3493</v>
      </c>
      <c r="S8" s="62" t="n">
        <v>3134</v>
      </c>
      <c r="T8" s="62" t="n">
        <v>2071</v>
      </c>
      <c r="U8" s="63" t="n">
        <v>2049</v>
      </c>
      <c r="V8" s="63" t="n">
        <v>2128</v>
      </c>
      <c r="W8" s="60" t="n">
        <v>39</v>
      </c>
      <c r="X8" s="60" t="n">
        <v>0</v>
      </c>
      <c r="Y8" s="60" t="n">
        <v>39</v>
      </c>
      <c r="Z8" s="60" t="n">
        <v>71</v>
      </c>
      <c r="AA8" s="60" t="n">
        <v>60</v>
      </c>
      <c r="AB8" s="59" t="n">
        <v>102</v>
      </c>
      <c r="AC8" s="59" t="n">
        <f aca="false">(V8-U8)+AZ8</f>
        <v>80</v>
      </c>
      <c r="AD8" s="65" t="n">
        <f aca="false">U8-T8</f>
        <v>-22</v>
      </c>
      <c r="AE8" s="59" t="n">
        <v>121</v>
      </c>
      <c r="AF8" s="66" t="n">
        <f aca="false">IF(AE8&gt;0, V8/(AE8*24),"no data")</f>
        <v>0.732782369146005</v>
      </c>
      <c r="AG8" s="67" t="n">
        <f aca="false">IF(R8&gt;0,R8/24,"no data")</f>
        <v>145.541666666667</v>
      </c>
      <c r="AH8" s="66" t="n">
        <f aca="false">IF(U8&gt;0,(U8/R8),"no data")</f>
        <v>0.586601774978529</v>
      </c>
      <c r="AI8" s="68" t="n">
        <f aca="false">(1440-((W8*X8)+(Y8*Z8)+(AA8*AB8))/(W8+Y8+AA8))/1440</f>
        <v>0.955268719806763</v>
      </c>
      <c r="AJ8" s="69" t="n">
        <f aca="false">IF(U8&gt;0,(1440-((X8*W8+AT8*AU8)+(Z8*Y8+AV8*AW8)+(AA8*AB8+AX8*AY8))/(W8+Y8+AA8))/1440,"no data")</f>
        <v>0.763994565217391</v>
      </c>
      <c r="AK8" s="70" t="n">
        <v>4.03</v>
      </c>
      <c r="AL8" s="166" t="n">
        <v>134.08</v>
      </c>
      <c r="AM8" s="81" t="n">
        <f aca="false">AK8*AL8</f>
        <v>540.3424</v>
      </c>
      <c r="AN8" s="70" t="n">
        <v>17.40191</v>
      </c>
      <c r="AO8" s="170" t="n">
        <v>1009.99890241933</v>
      </c>
      <c r="AP8" s="58" t="n">
        <f aca="false">AN8*AO8</f>
        <v>17575.91</v>
      </c>
      <c r="AQ8" s="166" t="n">
        <f aca="false">IF(U8&gt;0,((((AK8*AL8)+(AN8*AO8))/(U8*1000))*1000000),"no data")</f>
        <v>8841.50922401171</v>
      </c>
      <c r="AR8" s="168" t="n">
        <f aca="false">S8/24</f>
        <v>130.583333333333</v>
      </c>
      <c r="AS8" s="34"/>
      <c r="AT8" s="59" t="n">
        <v>16</v>
      </c>
      <c r="AU8" s="76" t="n">
        <v>15</v>
      </c>
      <c r="AV8" s="76" t="n">
        <v>18</v>
      </c>
      <c r="AW8" s="59" t="n">
        <v>17</v>
      </c>
      <c r="AX8" s="76" t="n">
        <v>28</v>
      </c>
      <c r="AY8" s="59" t="n">
        <v>1338</v>
      </c>
      <c r="AZ8" s="59" t="n">
        <v>1</v>
      </c>
      <c r="BB8" s="77" t="n">
        <v>515</v>
      </c>
      <c r="BC8" s="77" t="n">
        <v>898</v>
      </c>
      <c r="BD8" s="77" t="n">
        <v>715</v>
      </c>
      <c r="BE8" s="77" t="n">
        <f aca="false">BC8-BB8</f>
        <v>383</v>
      </c>
      <c r="BF8" s="77" t="n">
        <f aca="false">AQ8</f>
        <v>8841.50922401171</v>
      </c>
      <c r="BG8" s="139" t="n">
        <f aca="false">BD8/24</f>
        <v>29.7916666666667</v>
      </c>
      <c r="BH8" s="79" t="n">
        <v>0</v>
      </c>
      <c r="BI8" s="80" t="n">
        <v>0</v>
      </c>
      <c r="BJ8" s="82" t="n">
        <v>12.66</v>
      </c>
      <c r="BK8" s="82" t="n">
        <v>19.67</v>
      </c>
      <c r="BL8" s="82" t="n">
        <v>15.47</v>
      </c>
      <c r="BM8" s="82" t="n">
        <v>50.12</v>
      </c>
      <c r="BN8" s="83" t="n">
        <v>0.9347</v>
      </c>
      <c r="BO8" s="82" t="n">
        <v>88.28</v>
      </c>
      <c r="BP8" s="81" t="n">
        <v>87.43</v>
      </c>
      <c r="BQ8" s="78" t="n">
        <v>0</v>
      </c>
      <c r="BR8" s="77" t="n">
        <v>11516</v>
      </c>
      <c r="BS8" s="77" t="n">
        <v>11747</v>
      </c>
      <c r="BT8" s="78" t="n">
        <v>0</v>
      </c>
    </row>
    <row r="9" customFormat="false" ht="14.3" hidden="false" customHeight="false" outlineLevel="0" collapsed="false">
      <c r="A9" s="189"/>
      <c r="B9" s="55" t="n">
        <v>43679</v>
      </c>
      <c r="C9" s="56" t="n">
        <v>89.6</v>
      </c>
      <c r="D9" s="57" t="n">
        <v>0.713</v>
      </c>
      <c r="E9" s="58" t="n">
        <v>81.3</v>
      </c>
      <c r="F9" s="59" t="n">
        <v>98</v>
      </c>
      <c r="G9" s="59" t="n">
        <v>83</v>
      </c>
      <c r="H9" s="60" t="n">
        <v>17</v>
      </c>
      <c r="I9" s="60" t="n">
        <v>4</v>
      </c>
      <c r="J9" s="60" t="n">
        <v>24</v>
      </c>
      <c r="K9" s="60" t="n">
        <v>0</v>
      </c>
      <c r="L9" s="61" t="n">
        <v>6</v>
      </c>
      <c r="M9" s="61" t="n">
        <v>13</v>
      </c>
      <c r="N9" s="61" t="n">
        <v>0</v>
      </c>
      <c r="O9" s="61" t="n">
        <v>0</v>
      </c>
      <c r="P9" s="61" t="n">
        <v>0</v>
      </c>
      <c r="Q9" s="61" t="n">
        <v>0</v>
      </c>
      <c r="R9" s="61" t="n">
        <v>3499</v>
      </c>
      <c r="S9" s="62" t="n">
        <v>3048</v>
      </c>
      <c r="T9" s="62" t="n">
        <v>2439</v>
      </c>
      <c r="U9" s="63" t="n">
        <v>2398</v>
      </c>
      <c r="V9" s="63" t="n">
        <v>2475</v>
      </c>
      <c r="W9" s="60" t="n">
        <v>40</v>
      </c>
      <c r="X9" s="60" t="n">
        <v>0</v>
      </c>
      <c r="Y9" s="60" t="n">
        <v>40</v>
      </c>
      <c r="Z9" s="60" t="n">
        <v>0</v>
      </c>
      <c r="AA9" s="60" t="n">
        <v>60</v>
      </c>
      <c r="AB9" s="59" t="n">
        <v>0</v>
      </c>
      <c r="AC9" s="59" t="n">
        <f aca="false">(V9-U9)+AZ9</f>
        <v>77</v>
      </c>
      <c r="AD9" s="65" t="n">
        <f aca="false">U9-T9</f>
        <v>-41</v>
      </c>
      <c r="AE9" s="59" t="n">
        <v>122</v>
      </c>
      <c r="AF9" s="66" t="n">
        <f aca="false">IF(AE9&gt;0, V9/(AE9*24),"no data")</f>
        <v>0.845286885245902</v>
      </c>
      <c r="AG9" s="67" t="n">
        <f aca="false">IF(R9&gt;0,R9/24,"no data")</f>
        <v>145.791666666667</v>
      </c>
      <c r="AH9" s="66" t="n">
        <f aca="false">IF(U9&gt;0,(U9/R9),"no data")</f>
        <v>0.685338668190912</v>
      </c>
      <c r="AI9" s="68" t="n">
        <f aca="false">(1440-((W9*X9)+(Y9*Z9)+(AA9*AB9))/(W9+Y9+AA9))/1440</f>
        <v>1</v>
      </c>
      <c r="AJ9" s="69" t="n">
        <f aca="false">IF(U9&gt;0,(1440-((X9*W9+AT9*AU9)+(Z9*Y9+AV9*AW9)+(AA9*AB9+AX9*AY9))/(W9+Y9+AA9))/1440,"no data")</f>
        <v>0.816736111111111</v>
      </c>
      <c r="AK9" s="91" t="n">
        <v>4.687</v>
      </c>
      <c r="AL9" s="166" t="n">
        <v>124.44</v>
      </c>
      <c r="AM9" s="81" t="n">
        <f aca="false">AK9*AL9</f>
        <v>583.25028</v>
      </c>
      <c r="AN9" s="91" t="n">
        <v>20.27673</v>
      </c>
      <c r="AO9" s="166" t="n">
        <v>1009.63276623006</v>
      </c>
      <c r="AP9" s="58" t="n">
        <f aca="false">AN9*AO9</f>
        <v>20472.051</v>
      </c>
      <c r="AQ9" s="166" t="n">
        <f aca="false">IF(U9&gt;0,((((AK9*AL9)+(AN9*AO9))/(U9*1000))*1000000),"no data")</f>
        <v>8780.35916597164</v>
      </c>
      <c r="AR9" s="168" t="n">
        <f aca="false">S9/24</f>
        <v>127</v>
      </c>
      <c r="AS9" s="34"/>
      <c r="AT9" s="59" t="n">
        <v>22</v>
      </c>
      <c r="AU9" s="76" t="n">
        <v>43</v>
      </c>
      <c r="AV9" s="76" t="n">
        <v>0</v>
      </c>
      <c r="AW9" s="59" t="n">
        <v>0</v>
      </c>
      <c r="AX9" s="76" t="n">
        <f aca="false">60-35</f>
        <v>25</v>
      </c>
      <c r="AY9" s="59" t="n">
        <v>1440</v>
      </c>
      <c r="AZ9" s="59" t="n">
        <v>0</v>
      </c>
      <c r="BB9" s="77" t="n">
        <v>693</v>
      </c>
      <c r="BC9" s="77" t="n">
        <v>947</v>
      </c>
      <c r="BD9" s="77" t="n">
        <v>835</v>
      </c>
      <c r="BE9" s="77" t="n">
        <f aca="false">BC9-BB9</f>
        <v>254</v>
      </c>
      <c r="BF9" s="77" t="n">
        <f aca="false">AQ9</f>
        <v>8780.35916597164</v>
      </c>
      <c r="BG9" s="139" t="n">
        <f aca="false">BD9/24</f>
        <v>34.7916666666667</v>
      </c>
      <c r="BH9" s="79" t="n">
        <v>0</v>
      </c>
      <c r="BI9" s="80" t="n">
        <v>0</v>
      </c>
      <c r="BJ9" s="82" t="n">
        <v>23.39</v>
      </c>
      <c r="BK9" s="82" t="n">
        <v>20.61</v>
      </c>
      <c r="BL9" s="82" t="n">
        <v>15.96</v>
      </c>
      <c r="BM9" s="82" t="n">
        <v>50.11</v>
      </c>
      <c r="BN9" s="83" t="n">
        <v>0.9379</v>
      </c>
      <c r="BO9" s="82" t="n">
        <v>88.14</v>
      </c>
      <c r="BP9" s="81" t="n">
        <v>87.41</v>
      </c>
      <c r="BQ9" s="78" t="n">
        <v>0</v>
      </c>
      <c r="BR9" s="77" t="n">
        <v>11495</v>
      </c>
      <c r="BS9" s="77" t="n">
        <v>11631</v>
      </c>
      <c r="BT9" s="78" t="n">
        <v>6</v>
      </c>
    </row>
    <row r="10" customFormat="false" ht="14.3" hidden="false" customHeight="false" outlineLevel="0" collapsed="false">
      <c r="A10" s="189"/>
      <c r="B10" s="55" t="n">
        <v>43680</v>
      </c>
      <c r="C10" s="56" t="n">
        <v>90.9</v>
      </c>
      <c r="D10" s="57" t="n">
        <v>0.7102</v>
      </c>
      <c r="E10" s="58" t="n">
        <v>86.4</v>
      </c>
      <c r="F10" s="59" t="n">
        <v>97</v>
      </c>
      <c r="G10" s="59" t="n">
        <v>85</v>
      </c>
      <c r="H10" s="60" t="n">
        <v>24</v>
      </c>
      <c r="I10" s="60" t="n">
        <v>0</v>
      </c>
      <c r="J10" s="60" t="n">
        <v>24</v>
      </c>
      <c r="K10" s="60" t="n">
        <v>0</v>
      </c>
      <c r="L10" s="61" t="n">
        <v>0</v>
      </c>
      <c r="M10" s="61" t="n">
        <v>0</v>
      </c>
      <c r="N10" s="61" t="n">
        <v>0</v>
      </c>
      <c r="O10" s="61" t="n">
        <v>0</v>
      </c>
      <c r="P10" s="61" t="n">
        <v>0</v>
      </c>
      <c r="Q10" s="61" t="n">
        <v>0</v>
      </c>
      <c r="R10" s="61" t="n">
        <v>3483</v>
      </c>
      <c r="S10" s="62" t="n">
        <v>2857</v>
      </c>
      <c r="T10" s="62" t="n">
        <v>2857</v>
      </c>
      <c r="U10" s="63" t="n">
        <v>2795</v>
      </c>
      <c r="V10" s="63" t="n">
        <v>2878</v>
      </c>
      <c r="W10" s="60" t="n">
        <v>40</v>
      </c>
      <c r="X10" s="60" t="n">
        <v>0</v>
      </c>
      <c r="Y10" s="60" t="n">
        <v>39</v>
      </c>
      <c r="Z10" s="60" t="n">
        <v>0</v>
      </c>
      <c r="AA10" s="60" t="n">
        <v>60</v>
      </c>
      <c r="AB10" s="59" t="n">
        <v>0</v>
      </c>
      <c r="AC10" s="59" t="n">
        <f aca="false">(V10-U10)+AZ10</f>
        <v>83</v>
      </c>
      <c r="AD10" s="65" t="n">
        <f aca="false">U10-T10</f>
        <v>-62</v>
      </c>
      <c r="AE10" s="59" t="n">
        <v>121</v>
      </c>
      <c r="AF10" s="66" t="n">
        <f aca="false">IF(AE10&gt;0, V10/(AE10*24),"no data")</f>
        <v>0.991046831955923</v>
      </c>
      <c r="AG10" s="67" t="n">
        <f aca="false">IF(R10&gt;0,R10/24,"no data")</f>
        <v>145.125</v>
      </c>
      <c r="AH10" s="66" t="n">
        <f aca="false">IF(U10&gt;0,(U10/R10),"no data")</f>
        <v>0.802469135802469</v>
      </c>
      <c r="AI10" s="68" t="n">
        <f aca="false">(1440-((W10*X10)+(Y10*Z10)+(AA10*AB10))/(W10+Y10+AA10))/1440</f>
        <v>1</v>
      </c>
      <c r="AJ10" s="69" t="n">
        <f aca="false">IF(U10&gt;0,(1440-((X10*W10+AT10*AU10)+(Z10*Y10+AV10*AW10)+(AA10*AB10+AX10*AY10))/(W10+Y10+AA10))/1440,"no data")</f>
        <v>0.863309352517986</v>
      </c>
      <c r="AK10" s="91" t="n">
        <v>4.904</v>
      </c>
      <c r="AL10" s="96" t="n">
        <v>124.51</v>
      </c>
      <c r="AM10" s="81" t="n">
        <f aca="false">AK10*AL10</f>
        <v>610.59704</v>
      </c>
      <c r="AN10" s="91" t="n">
        <v>23.5055</v>
      </c>
      <c r="AO10" s="166" t="n">
        <v>1006.9417795835</v>
      </c>
      <c r="AP10" s="58" t="n">
        <f aca="false">AN10*AO10</f>
        <v>23668.67</v>
      </c>
      <c r="AQ10" s="166" t="n">
        <f aca="false">IF(U10&gt;0,((((AK10*AL10)+(AN10*AO10))/(U10*1000))*1000000),"no data")</f>
        <v>8686.67872629696</v>
      </c>
      <c r="AR10" s="168" t="n">
        <f aca="false">S10/24</f>
        <v>119.041666666667</v>
      </c>
      <c r="AS10" s="34"/>
      <c r="AT10" s="59" t="n">
        <v>0</v>
      </c>
      <c r="AU10" s="76" t="n">
        <v>0</v>
      </c>
      <c r="AV10" s="76" t="n">
        <v>0</v>
      </c>
      <c r="AW10" s="59" t="n">
        <v>0</v>
      </c>
      <c r="AX10" s="76" t="n">
        <v>19</v>
      </c>
      <c r="AY10" s="59" t="n">
        <v>1440</v>
      </c>
      <c r="AZ10" s="59" t="n">
        <v>0</v>
      </c>
      <c r="BB10" s="77" t="n">
        <v>952</v>
      </c>
      <c r="BC10" s="77" t="n">
        <v>943</v>
      </c>
      <c r="BD10" s="77" t="n">
        <v>983</v>
      </c>
      <c r="BE10" s="77" t="n">
        <f aca="false">BC10-BB10</f>
        <v>-9</v>
      </c>
      <c r="BF10" s="77" t="n">
        <f aca="false">AQ10</f>
        <v>8686.67872629696</v>
      </c>
      <c r="BG10" s="139" t="n">
        <f aca="false">BD10/24</f>
        <v>40.9583333333333</v>
      </c>
      <c r="BH10" s="79" t="n">
        <v>0</v>
      </c>
      <c r="BI10" s="80" t="n">
        <v>0</v>
      </c>
      <c r="BJ10" s="82" t="n">
        <v>23.39</v>
      </c>
      <c r="BK10" s="82" t="n">
        <v>20.77</v>
      </c>
      <c r="BL10" s="82" t="n">
        <v>16.08</v>
      </c>
      <c r="BM10" s="82" t="n">
        <v>50.11</v>
      </c>
      <c r="BN10" s="83" t="n">
        <v>0.938</v>
      </c>
      <c r="BO10" s="82" t="n">
        <v>88.18</v>
      </c>
      <c r="BP10" s="81" t="n">
        <v>87.46</v>
      </c>
      <c r="BQ10" s="78" t="n">
        <v>0</v>
      </c>
      <c r="BR10" s="77" t="n">
        <v>11538</v>
      </c>
      <c r="BS10" s="77" t="n">
        <v>11798</v>
      </c>
      <c r="BT10" s="78" t="n">
        <v>0</v>
      </c>
    </row>
    <row r="11" customFormat="false" ht="14.3" hidden="false" customHeight="false" outlineLevel="0" collapsed="false">
      <c r="A11" s="189"/>
      <c r="B11" s="55" t="n">
        <v>43681</v>
      </c>
      <c r="C11" s="56" t="n">
        <v>94.46</v>
      </c>
      <c r="D11" s="57" t="n">
        <v>0.6268</v>
      </c>
      <c r="E11" s="58" t="n">
        <v>85.05</v>
      </c>
      <c r="F11" s="59" t="n">
        <v>104</v>
      </c>
      <c r="G11" s="59" t="n">
        <v>86</v>
      </c>
      <c r="H11" s="60" t="n">
        <v>24</v>
      </c>
      <c r="I11" s="60" t="n">
        <v>0</v>
      </c>
      <c r="J11" s="60" t="n">
        <v>24</v>
      </c>
      <c r="K11" s="60" t="n">
        <v>0</v>
      </c>
      <c r="L11" s="61" t="n">
        <v>0</v>
      </c>
      <c r="M11" s="61" t="n">
        <v>0</v>
      </c>
      <c r="N11" s="61" t="n">
        <v>0</v>
      </c>
      <c r="O11" s="61" t="n">
        <v>0</v>
      </c>
      <c r="P11" s="61" t="n">
        <v>0</v>
      </c>
      <c r="Q11" s="61" t="n">
        <v>0</v>
      </c>
      <c r="R11" s="61" t="n">
        <v>3454</v>
      </c>
      <c r="S11" s="62" t="n">
        <v>2867</v>
      </c>
      <c r="T11" s="62" t="n">
        <v>2867</v>
      </c>
      <c r="U11" s="63" t="n">
        <v>2801</v>
      </c>
      <c r="V11" s="63" t="n">
        <v>2886</v>
      </c>
      <c r="W11" s="60" t="n">
        <v>40</v>
      </c>
      <c r="X11" s="60" t="n">
        <v>0</v>
      </c>
      <c r="Y11" s="60" t="n">
        <v>39</v>
      </c>
      <c r="Z11" s="60" t="n">
        <v>0</v>
      </c>
      <c r="AA11" s="60" t="n">
        <v>60</v>
      </c>
      <c r="AB11" s="59" t="n">
        <v>0</v>
      </c>
      <c r="AC11" s="59" t="n">
        <f aca="false">(V11-U11)+AZ11</f>
        <v>85</v>
      </c>
      <c r="AD11" s="65" t="n">
        <f aca="false">U11-T11</f>
        <v>-66</v>
      </c>
      <c r="AE11" s="59" t="n">
        <v>121</v>
      </c>
      <c r="AF11" s="66" t="n">
        <f aca="false">IF(AE11&gt;0, V11/(AE11*24),"no data")</f>
        <v>0.993801652892562</v>
      </c>
      <c r="AG11" s="67" t="n">
        <f aca="false">IF(R11&gt;0,R11/24,"no data")</f>
        <v>143.916666666667</v>
      </c>
      <c r="AH11" s="66" t="n">
        <f aca="false">IF(U11&gt;0,(U11/R11),"no data")</f>
        <v>0.810943833236827</v>
      </c>
      <c r="AI11" s="68" t="n">
        <f aca="false">(1440-((W11*X11)+(Y11*Z11)+(AA11*AB11))/(W11+Y11+AA11))/1440</f>
        <v>1</v>
      </c>
      <c r="AJ11" s="69" t="n">
        <f aca="false">IF(U11&gt;0,(1440-((X11*W11+AT11*AU11)+(Z11*Y11+AV11*AW11)+(AA11*AB11+AX11*AY11))/(W11+Y11+AA11))/1440,"no data")</f>
        <v>0.863309352517986</v>
      </c>
      <c r="AK11" s="91" t="n">
        <v>5.13</v>
      </c>
      <c r="AL11" s="96" t="n">
        <v>125.87</v>
      </c>
      <c r="AM11" s="81" t="n">
        <f aca="false">AK11*AL11</f>
        <v>645.7131</v>
      </c>
      <c r="AN11" s="91" t="n">
        <v>23.610609</v>
      </c>
      <c r="AO11" s="166" t="n">
        <v>1002.5472024038</v>
      </c>
      <c r="AP11" s="58" t="n">
        <f aca="false">AN11*AO11</f>
        <v>23670.75</v>
      </c>
      <c r="AQ11" s="166" t="n">
        <f aca="false">IF(U11&gt;0,((((AK11*AL11)+(AN11*AO11))/(U11*1000))*1000000),"no data")</f>
        <v>8681.35062477687</v>
      </c>
      <c r="AR11" s="168" t="n">
        <f aca="false">S11/24</f>
        <v>119.458333333333</v>
      </c>
      <c r="AS11" s="34"/>
      <c r="AT11" s="59" t="n">
        <v>0</v>
      </c>
      <c r="AU11" s="76" t="n">
        <v>0</v>
      </c>
      <c r="AV11" s="76" t="n">
        <v>0</v>
      </c>
      <c r="AW11" s="59" t="n">
        <v>0</v>
      </c>
      <c r="AX11" s="76" t="n">
        <v>19</v>
      </c>
      <c r="AY11" s="59" t="n">
        <v>1440</v>
      </c>
      <c r="AZ11" s="59" t="n">
        <v>0</v>
      </c>
      <c r="BB11" s="77" t="n">
        <v>954</v>
      </c>
      <c r="BC11" s="77" t="n">
        <v>946</v>
      </c>
      <c r="BD11" s="77" t="n">
        <v>986</v>
      </c>
      <c r="BE11" s="77" t="n">
        <f aca="false">BC11-BB11</f>
        <v>-8</v>
      </c>
      <c r="BF11" s="77" t="n">
        <f aca="false">AQ11</f>
        <v>8681.35062477687</v>
      </c>
      <c r="BG11" s="139" t="n">
        <f aca="false">BD11/24</f>
        <v>41.0833333333333</v>
      </c>
      <c r="BH11" s="79" t="n">
        <v>0</v>
      </c>
      <c r="BI11" s="80" t="n">
        <v>0</v>
      </c>
      <c r="BJ11" s="82" t="n">
        <v>23.51</v>
      </c>
      <c r="BK11" s="82" t="n">
        <v>20.86</v>
      </c>
      <c r="BL11" s="82" t="n">
        <v>16.03</v>
      </c>
      <c r="BM11" s="82" t="n">
        <v>50.15</v>
      </c>
      <c r="BN11" s="83" t="n">
        <v>0.9377</v>
      </c>
      <c r="BO11" s="82" t="n">
        <v>88.08</v>
      </c>
      <c r="BP11" s="81" t="n">
        <v>87.39</v>
      </c>
      <c r="BQ11" s="78" t="n">
        <v>0</v>
      </c>
      <c r="BR11" s="77" t="n">
        <v>11586</v>
      </c>
      <c r="BS11" s="77" t="n">
        <v>11820</v>
      </c>
      <c r="BT11" s="78" t="n">
        <v>4.8</v>
      </c>
    </row>
    <row r="12" customFormat="false" ht="14.3" hidden="false" customHeight="false" outlineLevel="0" collapsed="false">
      <c r="A12" s="189"/>
      <c r="B12" s="55" t="n">
        <v>43682</v>
      </c>
      <c r="C12" s="56" t="n">
        <v>95.9</v>
      </c>
      <c r="D12" s="57" t="n">
        <v>0.6269</v>
      </c>
      <c r="E12" s="58" t="n">
        <v>86.1</v>
      </c>
      <c r="F12" s="59" t="n">
        <v>103</v>
      </c>
      <c r="G12" s="59" t="n">
        <v>88</v>
      </c>
      <c r="H12" s="60" t="n">
        <v>24</v>
      </c>
      <c r="I12" s="60" t="n">
        <v>0</v>
      </c>
      <c r="J12" s="60" t="n">
        <v>24</v>
      </c>
      <c r="K12" s="60" t="n">
        <v>0</v>
      </c>
      <c r="L12" s="61" t="n">
        <v>0</v>
      </c>
      <c r="M12" s="61" t="n">
        <v>0</v>
      </c>
      <c r="N12" s="61" t="n">
        <v>0</v>
      </c>
      <c r="O12" s="61" t="n">
        <v>0</v>
      </c>
      <c r="P12" s="61" t="n">
        <v>0</v>
      </c>
      <c r="Q12" s="61" t="n">
        <v>0</v>
      </c>
      <c r="R12" s="61" t="n">
        <v>3442</v>
      </c>
      <c r="S12" s="62" t="n">
        <v>2841</v>
      </c>
      <c r="T12" s="62" t="n">
        <v>2841</v>
      </c>
      <c r="U12" s="63" t="n">
        <v>2772</v>
      </c>
      <c r="V12" s="63" t="n">
        <v>2855</v>
      </c>
      <c r="W12" s="60" t="n">
        <v>39</v>
      </c>
      <c r="X12" s="60" t="n">
        <v>0</v>
      </c>
      <c r="Y12" s="60" t="n">
        <v>39</v>
      </c>
      <c r="Z12" s="60" t="n">
        <v>0</v>
      </c>
      <c r="AA12" s="60" t="n">
        <v>60</v>
      </c>
      <c r="AB12" s="59" t="n">
        <v>0</v>
      </c>
      <c r="AC12" s="59" t="n">
        <f aca="false">(V12-U12)+AZ12</f>
        <v>83</v>
      </c>
      <c r="AD12" s="65" t="n">
        <f aca="false">U12-T12</f>
        <v>-69</v>
      </c>
      <c r="AE12" s="59" t="n">
        <v>121</v>
      </c>
      <c r="AF12" s="66" t="n">
        <f aca="false">IF(AE12&gt;0, V12/(AE12*24),"no data")</f>
        <v>0.983126721763085</v>
      </c>
      <c r="AG12" s="67" t="n">
        <f aca="false">IF(R12&gt;0,R12/24,"no data")</f>
        <v>143.416666666667</v>
      </c>
      <c r="AH12" s="66" t="n">
        <f aca="false">IF(U12&gt;0,(U12/R12),"no data")</f>
        <v>0.805345729227193</v>
      </c>
      <c r="AI12" s="68" t="n">
        <f aca="false">(1440-((W12*X12)+(Y12*Z12)+(AA12*AB12))/(W12+Y12+AA12))/1440</f>
        <v>1</v>
      </c>
      <c r="AJ12" s="69" t="n">
        <f aca="false">IF(U12&gt;0,(1440-((X12*W12+AT12*AU12)+(Z12*Y12+AV12*AW12)+(AA12*AB12+AX12*AY12))/(W12+Y12+AA12))/1440,"no data")</f>
        <v>0.86231884057971</v>
      </c>
      <c r="AK12" s="91" t="n">
        <v>5</v>
      </c>
      <c r="AL12" s="96" t="n">
        <v>125.41</v>
      </c>
      <c r="AM12" s="81" t="n">
        <f aca="false">AK12*AL12</f>
        <v>627.05</v>
      </c>
      <c r="AN12" s="91" t="n">
        <v>23.38668</v>
      </c>
      <c r="AO12" s="166" t="n">
        <v>1002.00627023588</v>
      </c>
      <c r="AP12" s="58" t="n">
        <f aca="false">AN12*AO12</f>
        <v>23433.6</v>
      </c>
      <c r="AQ12" s="166" t="n">
        <f aca="false">IF(U12&gt;0,((((AK12*AL12)+(AN12*AO12))/(U12*1000))*1000000),"no data")</f>
        <v>8679.88816738817</v>
      </c>
      <c r="AR12" s="168" t="n">
        <f aca="false">S12/24</f>
        <v>118.375</v>
      </c>
      <c r="AS12" s="34"/>
      <c r="AT12" s="59" t="n">
        <v>0</v>
      </c>
      <c r="AU12" s="76" t="n">
        <v>0</v>
      </c>
      <c r="AV12" s="76" t="n">
        <v>0</v>
      </c>
      <c r="AW12" s="59" t="n">
        <v>0</v>
      </c>
      <c r="AX12" s="76" t="n">
        <v>19</v>
      </c>
      <c r="AY12" s="59" t="n">
        <v>1440</v>
      </c>
      <c r="AZ12" s="59" t="n">
        <v>0</v>
      </c>
      <c r="BB12" s="77" t="n">
        <v>942</v>
      </c>
      <c r="BC12" s="77" t="n">
        <v>934</v>
      </c>
      <c r="BD12" s="77" t="n">
        <v>979</v>
      </c>
      <c r="BE12" s="77" t="n">
        <f aca="false">BC12-BB12</f>
        <v>-8</v>
      </c>
      <c r="BF12" s="77" t="n">
        <f aca="false">AQ12</f>
        <v>8679.88816738817</v>
      </c>
      <c r="BG12" s="139" t="n">
        <f aca="false">BD12/24</f>
        <v>40.7916666666667</v>
      </c>
      <c r="BH12" s="79" t="n">
        <v>0</v>
      </c>
      <c r="BI12" s="80" t="n">
        <v>0</v>
      </c>
      <c r="BJ12" s="82" t="n">
        <v>23.28</v>
      </c>
      <c r="BK12" s="82" t="n">
        <v>20.72</v>
      </c>
      <c r="BL12" s="82" t="n">
        <v>15.56</v>
      </c>
      <c r="BM12" s="82" t="n">
        <v>50.13</v>
      </c>
      <c r="BN12" s="83" t="n">
        <v>0.9379</v>
      </c>
      <c r="BO12" s="82" t="n">
        <v>88.12</v>
      </c>
      <c r="BP12" s="81" t="n">
        <v>87.46</v>
      </c>
      <c r="BQ12" s="78" t="n">
        <v>0</v>
      </c>
      <c r="BR12" s="77" t="n">
        <v>11607</v>
      </c>
      <c r="BS12" s="77" t="n">
        <v>11833</v>
      </c>
      <c r="BT12" s="78" t="n">
        <v>0</v>
      </c>
    </row>
    <row r="13" customFormat="false" ht="14.95" hidden="false" customHeight="true" outlineLevel="0" collapsed="false">
      <c r="A13" s="189" t="s">
        <v>116</v>
      </c>
      <c r="B13" s="55" t="n">
        <v>43683</v>
      </c>
      <c r="C13" s="103" t="n">
        <v>97.16</v>
      </c>
      <c r="D13" s="104" t="n">
        <v>0.6422</v>
      </c>
      <c r="E13" s="105" t="n">
        <v>87.49</v>
      </c>
      <c r="F13" s="106" t="n">
        <v>106</v>
      </c>
      <c r="G13" s="106" t="n">
        <v>89</v>
      </c>
      <c r="H13" s="107" t="n">
        <v>24</v>
      </c>
      <c r="I13" s="107" t="n">
        <v>0</v>
      </c>
      <c r="J13" s="107" t="n">
        <v>24</v>
      </c>
      <c r="K13" s="107" t="n">
        <v>0</v>
      </c>
      <c r="L13" s="108" t="n">
        <v>0</v>
      </c>
      <c r="M13" s="108" t="n">
        <v>0</v>
      </c>
      <c r="N13" s="108" t="n">
        <v>0</v>
      </c>
      <c r="O13" s="108" t="n">
        <v>0</v>
      </c>
      <c r="P13" s="108" t="n">
        <v>0</v>
      </c>
      <c r="Q13" s="108" t="n">
        <v>0</v>
      </c>
      <c r="R13" s="109" t="n">
        <v>3429</v>
      </c>
      <c r="S13" s="110" t="n">
        <v>2818</v>
      </c>
      <c r="T13" s="110" t="n">
        <v>2818</v>
      </c>
      <c r="U13" s="111" t="n">
        <v>2748</v>
      </c>
      <c r="V13" s="111" t="n">
        <v>2837</v>
      </c>
      <c r="W13" s="106" t="n">
        <v>39</v>
      </c>
      <c r="X13" s="106" t="n">
        <v>0</v>
      </c>
      <c r="Y13" s="106" t="n">
        <v>39</v>
      </c>
      <c r="Z13" s="106" t="n">
        <v>0</v>
      </c>
      <c r="AA13" s="106" t="n">
        <v>60</v>
      </c>
      <c r="AB13" s="106" t="n">
        <v>0</v>
      </c>
      <c r="AC13" s="106" t="n">
        <f aca="false">(V13-U13)+AZ13</f>
        <v>89</v>
      </c>
      <c r="AD13" s="113" t="n">
        <f aca="false">U13-T13</f>
        <v>-70</v>
      </c>
      <c r="AE13" s="106" t="n">
        <v>120</v>
      </c>
      <c r="AF13" s="114" t="n">
        <f aca="false">IF(AE13&gt;0, V13/(AE13*24),"no data")</f>
        <v>0.985069444444444</v>
      </c>
      <c r="AG13" s="115" t="n">
        <f aca="false">IF(R13&gt;0,R13/24,"no data")</f>
        <v>142.875</v>
      </c>
      <c r="AH13" s="114" t="n">
        <f aca="false">IF(U13&gt;0,(U13/R13),"no data")</f>
        <v>0.801399825021872</v>
      </c>
      <c r="AI13" s="116" t="n">
        <f aca="false">(1440-((W13*X13)+(Y13*Z13)+(AA13*AB13))/(W13+Y13+AA13))/1440</f>
        <v>1</v>
      </c>
      <c r="AJ13" s="117" t="n">
        <f aca="false">IF(U13&gt;0,(1440-((X13*W13+AT13*AU13)+(Z13*Y13+AV13*AW13)+(AA13*AB13+AX13*AY13))/(W13+Y13+AA13))/1440,"no data")</f>
        <v>0.86231884057971</v>
      </c>
      <c r="AK13" s="91" t="n">
        <v>5.119</v>
      </c>
      <c r="AL13" s="96" t="n">
        <v>134.04</v>
      </c>
      <c r="AM13" s="105" t="n">
        <f aca="false">AK13*AL13</f>
        <v>686.15076</v>
      </c>
      <c r="AN13" s="91" t="n">
        <v>23.122131</v>
      </c>
      <c r="AO13" s="166" t="n">
        <v>1008.22406896665</v>
      </c>
      <c r="AP13" s="121" t="n">
        <f aca="false">AN13*AO13</f>
        <v>23312.289</v>
      </c>
      <c r="AQ13" s="122" t="n">
        <f aca="false">IF(U13&gt;0,((((AK13*AL13)+(AN13*AO13))/(U13*1000))*1000000),"no data")</f>
        <v>8733.05668122271</v>
      </c>
      <c r="AR13" s="123" t="n">
        <f aca="false">S13/24</f>
        <v>117.416666666667</v>
      </c>
      <c r="AS13" s="34"/>
      <c r="AT13" s="124" t="n">
        <v>0</v>
      </c>
      <c r="AU13" s="106" t="n">
        <v>0</v>
      </c>
      <c r="AV13" s="125" t="n">
        <v>0</v>
      </c>
      <c r="AW13" s="125" t="n">
        <v>0</v>
      </c>
      <c r="AX13" s="106" t="n">
        <v>19</v>
      </c>
      <c r="AY13" s="125" t="n">
        <v>1440</v>
      </c>
      <c r="AZ13" s="106" t="n">
        <v>0</v>
      </c>
      <c r="BB13" s="106" t="n">
        <v>935</v>
      </c>
      <c r="BC13" s="106" t="n">
        <v>930</v>
      </c>
      <c r="BD13" s="106" t="n">
        <v>972</v>
      </c>
      <c r="BE13" s="126" t="n">
        <f aca="false">BC13-BB13</f>
        <v>-5</v>
      </c>
      <c r="BF13" s="127" t="n">
        <f aca="false">AQ13</f>
        <v>8733.05668122271</v>
      </c>
      <c r="BG13" s="128" t="n">
        <f aca="false">BD13/24</f>
        <v>40.5</v>
      </c>
      <c r="BH13" s="129" t="n">
        <v>0</v>
      </c>
      <c r="BI13" s="130" t="n">
        <v>0</v>
      </c>
      <c r="BJ13" s="126" t="n">
        <v>23.01</v>
      </c>
      <c r="BK13" s="126" t="n">
        <v>20.43</v>
      </c>
      <c r="BL13" s="126" t="n">
        <v>15.73</v>
      </c>
      <c r="BM13" s="128" t="n">
        <v>50.13</v>
      </c>
      <c r="BN13" s="131" t="n">
        <v>0.9348</v>
      </c>
      <c r="BO13" s="128" t="n">
        <v>88.15</v>
      </c>
      <c r="BP13" s="128" t="n">
        <v>87.5</v>
      </c>
      <c r="BQ13" s="128" t="n">
        <v>0</v>
      </c>
      <c r="BR13" s="126" t="n">
        <v>11561</v>
      </c>
      <c r="BS13" s="126" t="n">
        <v>11774</v>
      </c>
      <c r="BT13" s="128" t="n">
        <v>5.2</v>
      </c>
    </row>
    <row r="14" customFormat="false" ht="14.3" hidden="false" customHeight="false" outlineLevel="0" collapsed="false">
      <c r="A14" s="189"/>
      <c r="B14" s="55" t="n">
        <v>43684</v>
      </c>
      <c r="C14" s="103" t="n">
        <v>92.5</v>
      </c>
      <c r="D14" s="132" t="n">
        <v>0.697</v>
      </c>
      <c r="E14" s="105" t="n">
        <v>87</v>
      </c>
      <c r="F14" s="106" t="n">
        <v>97</v>
      </c>
      <c r="G14" s="106" t="n">
        <v>87</v>
      </c>
      <c r="H14" s="107" t="n">
        <v>24</v>
      </c>
      <c r="I14" s="107" t="n">
        <v>0</v>
      </c>
      <c r="J14" s="107" t="n">
        <v>24</v>
      </c>
      <c r="K14" s="107" t="n">
        <v>0</v>
      </c>
      <c r="L14" s="108" t="n">
        <v>0</v>
      </c>
      <c r="M14" s="108" t="n">
        <v>0</v>
      </c>
      <c r="N14" s="108" t="n">
        <v>0</v>
      </c>
      <c r="O14" s="108" t="n">
        <v>0</v>
      </c>
      <c r="P14" s="108" t="n">
        <v>0</v>
      </c>
      <c r="Q14" s="108" t="n">
        <v>0</v>
      </c>
      <c r="R14" s="109" t="n">
        <v>3479</v>
      </c>
      <c r="S14" s="110" t="n">
        <v>2845</v>
      </c>
      <c r="T14" s="110" t="n">
        <v>2845</v>
      </c>
      <c r="U14" s="111" t="n">
        <v>2774</v>
      </c>
      <c r="V14" s="111" t="n">
        <v>2859</v>
      </c>
      <c r="W14" s="106" t="n">
        <v>39</v>
      </c>
      <c r="X14" s="106" t="n">
        <v>0</v>
      </c>
      <c r="Y14" s="106" t="n">
        <v>39</v>
      </c>
      <c r="Z14" s="106" t="n">
        <v>0</v>
      </c>
      <c r="AA14" s="106" t="n">
        <v>60</v>
      </c>
      <c r="AB14" s="106" t="n">
        <v>0</v>
      </c>
      <c r="AC14" s="106" t="n">
        <f aca="false">(V14-U14)+AZ14</f>
        <v>85</v>
      </c>
      <c r="AD14" s="113" t="n">
        <f aca="false">U14-T14</f>
        <v>-71</v>
      </c>
      <c r="AE14" s="106" t="n">
        <v>121</v>
      </c>
      <c r="AF14" s="114" t="n">
        <f aca="false">IF(AE14&gt;0, V14/(AE14*24),"no data")</f>
        <v>0.984504132231405</v>
      </c>
      <c r="AG14" s="115" t="n">
        <f aca="false">IF(R14&gt;0,R14/24,"no data")</f>
        <v>144.958333333333</v>
      </c>
      <c r="AH14" s="114" t="n">
        <f aca="false">IF(U14&gt;0,(U14/R14),"no data")</f>
        <v>0.797355561943087</v>
      </c>
      <c r="AI14" s="116" t="n">
        <f aca="false">(1440-((W14*X14)+(Y14*Z14)+(AA14*AB14))/(W14+Y14+AA14))/1440</f>
        <v>1</v>
      </c>
      <c r="AJ14" s="117" t="n">
        <f aca="false">IF(U14&gt;0,(1440-((X14*W14+AT14*AU14)+(Z14*Y14+AV14*AW14)+(AA14*AB14+AX14*AY14))/(W14+Y14+AA14))/1440,"no data")</f>
        <v>0.86231884057971</v>
      </c>
      <c r="AK14" s="91" t="n">
        <v>4.99</v>
      </c>
      <c r="AL14" s="96" t="n">
        <v>128.82</v>
      </c>
      <c r="AM14" s="105" t="n">
        <f aca="false">AK14*AL14</f>
        <v>642.8118</v>
      </c>
      <c r="AN14" s="91" t="n">
        <v>23.364539</v>
      </c>
      <c r="AO14" s="166" t="n">
        <v>1008.55146339502</v>
      </c>
      <c r="AP14" s="121" t="n">
        <f aca="false">AN14*AO14</f>
        <v>23564.34</v>
      </c>
      <c r="AQ14" s="122" t="n">
        <f aca="false">IF(U14&gt;0,((((AK14*AL14)+(AN14*AO14))/(U14*1000))*1000000),"no data")</f>
        <v>8726.44260994953</v>
      </c>
      <c r="AR14" s="123" t="n">
        <f aca="false">S14/24</f>
        <v>118.541666666667</v>
      </c>
      <c r="AS14" s="34"/>
      <c r="AT14" s="124" t="n">
        <v>0</v>
      </c>
      <c r="AU14" s="106" t="n">
        <v>0</v>
      </c>
      <c r="AV14" s="125" t="n">
        <v>0</v>
      </c>
      <c r="AW14" s="125" t="n">
        <v>0</v>
      </c>
      <c r="AX14" s="106" t="n">
        <v>19</v>
      </c>
      <c r="AY14" s="125" t="n">
        <v>1440</v>
      </c>
      <c r="AZ14" s="106" t="n">
        <v>0</v>
      </c>
      <c r="BB14" s="106" t="n">
        <v>945</v>
      </c>
      <c r="BC14" s="106" t="n">
        <v>936</v>
      </c>
      <c r="BD14" s="106" t="n">
        <v>978</v>
      </c>
      <c r="BE14" s="126" t="n">
        <f aca="false">BC14-BB14</f>
        <v>-9</v>
      </c>
      <c r="BF14" s="127" t="n">
        <f aca="false">AQ14</f>
        <v>8726.44260994953</v>
      </c>
      <c r="BG14" s="128" t="n">
        <f aca="false">BD14/24</f>
        <v>40.75</v>
      </c>
      <c r="BH14" s="129" t="n">
        <v>0</v>
      </c>
      <c r="BI14" s="130" t="n">
        <v>0</v>
      </c>
      <c r="BJ14" s="126" t="n">
        <v>23.18</v>
      </c>
      <c r="BK14" s="126" t="n">
        <v>20.59</v>
      </c>
      <c r="BL14" s="126" t="n">
        <v>15.73</v>
      </c>
      <c r="BM14" s="126" t="n">
        <v>50.15</v>
      </c>
      <c r="BN14" s="131" t="n">
        <v>0.9365</v>
      </c>
      <c r="BO14" s="128" t="n">
        <v>88.1</v>
      </c>
      <c r="BP14" s="128" t="n">
        <v>87.46</v>
      </c>
      <c r="BQ14" s="128" t="n">
        <v>0</v>
      </c>
      <c r="BR14" s="126" t="n">
        <v>11523</v>
      </c>
      <c r="BS14" s="126" t="n">
        <v>11779</v>
      </c>
      <c r="BT14" s="128" t="n">
        <v>0</v>
      </c>
    </row>
    <row r="15" customFormat="false" ht="14.3" hidden="false" customHeight="false" outlineLevel="0" collapsed="false">
      <c r="A15" s="189"/>
      <c r="B15" s="55" t="n">
        <v>43685</v>
      </c>
      <c r="C15" s="103" t="n">
        <v>90.6</v>
      </c>
      <c r="D15" s="132" t="n">
        <v>0.724</v>
      </c>
      <c r="E15" s="105" t="n">
        <v>87.8</v>
      </c>
      <c r="F15" s="106" t="n">
        <v>100</v>
      </c>
      <c r="G15" s="106" t="n">
        <v>87</v>
      </c>
      <c r="H15" s="107" t="n">
        <v>24</v>
      </c>
      <c r="I15" s="107" t="n">
        <v>0</v>
      </c>
      <c r="J15" s="107" t="n">
        <v>24</v>
      </c>
      <c r="K15" s="107" t="n">
        <v>0</v>
      </c>
      <c r="L15" s="108" t="n">
        <v>0</v>
      </c>
      <c r="M15" s="108" t="n">
        <v>0</v>
      </c>
      <c r="N15" s="108" t="n">
        <v>0</v>
      </c>
      <c r="O15" s="108" t="n">
        <v>0</v>
      </c>
      <c r="P15" s="108" t="n">
        <v>0</v>
      </c>
      <c r="Q15" s="108" t="n">
        <v>0</v>
      </c>
      <c r="R15" s="109" t="n">
        <v>3494</v>
      </c>
      <c r="S15" s="110" t="n">
        <v>2852</v>
      </c>
      <c r="T15" s="110" t="n">
        <v>2852</v>
      </c>
      <c r="U15" s="111" t="n">
        <v>2784</v>
      </c>
      <c r="V15" s="111" t="n">
        <v>2869</v>
      </c>
      <c r="W15" s="106" t="n">
        <v>39</v>
      </c>
      <c r="X15" s="106" t="n">
        <v>0</v>
      </c>
      <c r="Y15" s="106" t="n">
        <v>39</v>
      </c>
      <c r="Z15" s="106" t="n">
        <v>0</v>
      </c>
      <c r="AA15" s="106" t="n">
        <v>60</v>
      </c>
      <c r="AB15" s="106" t="n">
        <v>0</v>
      </c>
      <c r="AC15" s="106" t="n">
        <f aca="false">(V15-U15)+AZ15</f>
        <v>85</v>
      </c>
      <c r="AD15" s="113" t="n">
        <f aca="false">U15-T15</f>
        <v>-68</v>
      </c>
      <c r="AE15" s="106" t="n">
        <v>121</v>
      </c>
      <c r="AF15" s="114" t="n">
        <f aca="false">IF(AE15&gt;0, V15/(AE15*24),"no data")</f>
        <v>0.987947658402204</v>
      </c>
      <c r="AG15" s="115" t="n">
        <f aca="false">IF(R15&gt;0,R15/24,"no data")</f>
        <v>145.583333333333</v>
      </c>
      <c r="AH15" s="114" t="n">
        <f aca="false">IF(U15&gt;0,(U15/R15),"no data")</f>
        <v>0.796794504865484</v>
      </c>
      <c r="AI15" s="116" t="n">
        <f aca="false">(1440-((W15*X15)+(Y15*Z15)+(AA15*AB15))/(W15+Y15+AA15))/1440</f>
        <v>1</v>
      </c>
      <c r="AJ15" s="117" t="n">
        <f aca="false">IF(U15&gt;0,(1440-((X15*W15+AT15*AU15)+(Z15*Y15+AV15*AW15)+(AA15*AB15+AX15*AY15))/(W15+Y15+AA15))/1440,"no data")</f>
        <v>0.86231884057971</v>
      </c>
      <c r="AK15" s="91" t="n">
        <v>4.97</v>
      </c>
      <c r="AL15" s="96" t="n">
        <v>132.06</v>
      </c>
      <c r="AM15" s="105" t="n">
        <f aca="false">AK15*AL15</f>
        <v>656.3382</v>
      </c>
      <c r="AN15" s="91" t="n">
        <v>23.52157</v>
      </c>
      <c r="AO15" s="166" t="n">
        <v>1006.00678441107</v>
      </c>
      <c r="AP15" s="121" t="n">
        <f aca="false">AN15*AO15</f>
        <v>23662.859</v>
      </c>
      <c r="AQ15" s="122" t="n">
        <f aca="false">IF(U15&gt;0,((((AK15*AL15)+(AN15*AO15))/(U15*1000))*1000000),"no data")</f>
        <v>8735.34382183908</v>
      </c>
      <c r="AR15" s="123" t="n">
        <f aca="false">S15/24</f>
        <v>118.833333333333</v>
      </c>
      <c r="AS15" s="34"/>
      <c r="AT15" s="133" t="n">
        <v>0</v>
      </c>
      <c r="AU15" s="106" t="n">
        <v>0</v>
      </c>
      <c r="AV15" s="125" t="n">
        <v>0</v>
      </c>
      <c r="AW15" s="125" t="n">
        <v>0</v>
      </c>
      <c r="AX15" s="106" t="n">
        <v>19</v>
      </c>
      <c r="AY15" s="125" t="n">
        <v>1440</v>
      </c>
      <c r="AZ15" s="106" t="n">
        <v>0</v>
      </c>
      <c r="BB15" s="106" t="n">
        <v>948</v>
      </c>
      <c r="BC15" s="106" t="n">
        <v>939</v>
      </c>
      <c r="BD15" s="106" t="n">
        <v>982</v>
      </c>
      <c r="BE15" s="126" t="n">
        <f aca="false">BC15-BB15</f>
        <v>-9</v>
      </c>
      <c r="BF15" s="127" t="n">
        <f aca="false">AQ15</f>
        <v>8735.34382183908</v>
      </c>
      <c r="BG15" s="128" t="n">
        <f aca="false">BD15/24</f>
        <v>40.9166666666667</v>
      </c>
      <c r="BH15" s="129" t="n">
        <v>0</v>
      </c>
      <c r="BI15" s="130" t="n">
        <v>0</v>
      </c>
      <c r="BJ15" s="126" t="n">
        <v>23.29</v>
      </c>
      <c r="BK15" s="126" t="n">
        <v>20.75</v>
      </c>
      <c r="BL15" s="126" t="n">
        <v>15.47</v>
      </c>
      <c r="BM15" s="126" t="n">
        <v>50.14</v>
      </c>
      <c r="BN15" s="131" t="n">
        <v>0.9354</v>
      </c>
      <c r="BO15" s="128" t="n">
        <v>88.06</v>
      </c>
      <c r="BP15" s="128" t="n">
        <v>87.4</v>
      </c>
      <c r="BQ15" s="128" t="n">
        <v>0</v>
      </c>
      <c r="BR15" s="126" t="n">
        <v>11543</v>
      </c>
      <c r="BS15" s="126" t="n">
        <v>11783</v>
      </c>
      <c r="BT15" s="128" t="n">
        <v>0</v>
      </c>
    </row>
    <row r="16" customFormat="false" ht="14.3" hidden="false" customHeight="false" outlineLevel="0" collapsed="false">
      <c r="A16" s="189"/>
      <c r="B16" s="55" t="n">
        <v>43686</v>
      </c>
      <c r="C16" s="103" t="n">
        <v>89</v>
      </c>
      <c r="D16" s="132" t="n">
        <v>0.764</v>
      </c>
      <c r="E16" s="105" t="n">
        <v>87.4</v>
      </c>
      <c r="F16" s="106" t="n">
        <v>106</v>
      </c>
      <c r="G16" s="106" t="n">
        <v>83</v>
      </c>
      <c r="H16" s="107" t="n">
        <v>16</v>
      </c>
      <c r="I16" s="107" t="n">
        <v>3</v>
      </c>
      <c r="J16" s="107" t="n">
        <v>24</v>
      </c>
      <c r="K16" s="107" t="n">
        <v>0</v>
      </c>
      <c r="L16" s="108" t="n">
        <v>7</v>
      </c>
      <c r="M16" s="108" t="n">
        <v>40</v>
      </c>
      <c r="N16" s="108" t="n">
        <v>0</v>
      </c>
      <c r="O16" s="108" t="n">
        <v>0</v>
      </c>
      <c r="P16" s="108" t="n">
        <v>0</v>
      </c>
      <c r="Q16" s="108" t="n">
        <v>0</v>
      </c>
      <c r="R16" s="109" t="n">
        <v>3510</v>
      </c>
      <c r="S16" s="110" t="n">
        <v>3061</v>
      </c>
      <c r="T16" s="110" t="n">
        <v>2366</v>
      </c>
      <c r="U16" s="111" t="n">
        <v>2318</v>
      </c>
      <c r="V16" s="111" t="n">
        <v>2396</v>
      </c>
      <c r="W16" s="106" t="n">
        <v>39</v>
      </c>
      <c r="X16" s="106" t="n">
        <v>0</v>
      </c>
      <c r="Y16" s="106" t="n">
        <v>39</v>
      </c>
      <c r="Z16" s="106" t="n">
        <v>0</v>
      </c>
      <c r="AA16" s="106" t="n">
        <v>60</v>
      </c>
      <c r="AB16" s="106" t="n">
        <v>0</v>
      </c>
      <c r="AC16" s="106" t="n">
        <f aca="false">(V16-U16)+AZ16</f>
        <v>78</v>
      </c>
      <c r="AD16" s="113" t="n">
        <f aca="false">U16-T16</f>
        <v>-48</v>
      </c>
      <c r="AE16" s="106" t="n">
        <v>121</v>
      </c>
      <c r="AF16" s="114" t="n">
        <f aca="false">IF(AE16&gt;0, V16/(AE16*24),"no data")</f>
        <v>0.825068870523416</v>
      </c>
      <c r="AG16" s="115" t="n">
        <f aca="false">IF(R16&gt;0,R16/24,"no data")</f>
        <v>146.25</v>
      </c>
      <c r="AH16" s="114" t="n">
        <f aca="false">IF(U16&gt;0,(U16/R16),"no data")</f>
        <v>0.66039886039886</v>
      </c>
      <c r="AI16" s="116" t="n">
        <f aca="false">(1440-((W16*X16)+(Y16*Z16)+(AA16*AB16))/(W16+Y16+AA16))/1440</f>
        <v>1</v>
      </c>
      <c r="AJ16" s="117" t="n">
        <f aca="false">IF(U16&gt;0,(1440-((X16*W16+AT16*AU16)+(Z16*Y16+AV16*AW16)+(AA16*AB16+AX16*AY16))/(W16+Y16+AA16))/1440,"no data")</f>
        <v>0.810225442834139</v>
      </c>
      <c r="AK16" s="91" t="n">
        <v>5.092</v>
      </c>
      <c r="AL16" s="96" t="n">
        <v>128.54</v>
      </c>
      <c r="AM16" s="105" t="n">
        <f aca="false">AK16*AL16</f>
        <v>654.52568</v>
      </c>
      <c r="AN16" s="91" t="n">
        <v>19.7122095</v>
      </c>
      <c r="AO16" s="166" t="n">
        <v>1003.67983609346</v>
      </c>
      <c r="AP16" s="121" t="n">
        <f aca="false">AN16*AO16</f>
        <v>19784.7472</v>
      </c>
      <c r="AQ16" s="122" t="n">
        <f aca="false">IF(U16&gt;0,((((AK16*AL16)+(AN16*AO16))/(U16*1000))*1000000),"no data")</f>
        <v>8817.63282139776</v>
      </c>
      <c r="AR16" s="123" t="n">
        <f aca="false">S16/24</f>
        <v>127.541666666667</v>
      </c>
      <c r="AS16" s="34"/>
      <c r="AT16" s="106" t="n">
        <v>16</v>
      </c>
      <c r="AU16" s="125" t="n">
        <v>17</v>
      </c>
      <c r="AV16" s="125" t="n">
        <v>0</v>
      </c>
      <c r="AW16" s="106" t="n">
        <v>0</v>
      </c>
      <c r="AX16" s="125" t="n">
        <v>26</v>
      </c>
      <c r="AY16" s="106" t="n">
        <v>1440</v>
      </c>
      <c r="AZ16" s="106" t="n">
        <v>0</v>
      </c>
      <c r="BB16" s="126" t="n">
        <v>638</v>
      </c>
      <c r="BC16" s="126" t="n">
        <v>941</v>
      </c>
      <c r="BD16" s="135" t="n">
        <v>817</v>
      </c>
      <c r="BE16" s="135" t="n">
        <f aca="false">BC16-BB16</f>
        <v>303</v>
      </c>
      <c r="BF16" s="127" t="n">
        <f aca="false">AQ16</f>
        <v>8817.63282139776</v>
      </c>
      <c r="BG16" s="128" t="n">
        <f aca="false">BD16/24</f>
        <v>34.0416666666667</v>
      </c>
      <c r="BH16" s="129" t="n">
        <v>0</v>
      </c>
      <c r="BI16" s="130" t="n">
        <v>0</v>
      </c>
      <c r="BJ16" s="126" t="n">
        <v>15.78</v>
      </c>
      <c r="BK16" s="126" t="n">
        <v>20.75</v>
      </c>
      <c r="BL16" s="126" t="n">
        <v>16.04</v>
      </c>
      <c r="BM16" s="126" t="n">
        <v>50.16</v>
      </c>
      <c r="BN16" s="131" t="n">
        <v>0.9367</v>
      </c>
      <c r="BO16" s="128" t="n">
        <v>88.07</v>
      </c>
      <c r="BP16" s="128" t="n">
        <v>87.41</v>
      </c>
      <c r="BQ16" s="128" t="n">
        <v>0</v>
      </c>
      <c r="BR16" s="126" t="n">
        <v>11558</v>
      </c>
      <c r="BS16" s="126" t="n">
        <v>11780</v>
      </c>
      <c r="BT16" s="128" t="n">
        <v>5.47</v>
      </c>
    </row>
    <row r="17" customFormat="false" ht="14.3" hidden="false" customHeight="false" outlineLevel="0" collapsed="false">
      <c r="A17" s="189"/>
      <c r="B17" s="55" t="n">
        <v>43687</v>
      </c>
      <c r="C17" s="103" t="n">
        <v>88.6</v>
      </c>
      <c r="D17" s="132" t="n">
        <v>0.753</v>
      </c>
      <c r="E17" s="105" t="n">
        <v>87.2</v>
      </c>
      <c r="F17" s="106" t="n">
        <v>95</v>
      </c>
      <c r="G17" s="106" t="n">
        <v>83</v>
      </c>
      <c r="H17" s="107" t="n">
        <v>6</v>
      </c>
      <c r="I17" s="107" t="n">
        <v>43</v>
      </c>
      <c r="J17" s="107" t="n">
        <v>22</v>
      </c>
      <c r="K17" s="107" t="n">
        <v>22</v>
      </c>
      <c r="L17" s="108" t="n">
        <v>15</v>
      </c>
      <c r="M17" s="108" t="n">
        <v>46</v>
      </c>
      <c r="N17" s="108" t="n">
        <v>0</v>
      </c>
      <c r="O17" s="108" t="n">
        <v>0</v>
      </c>
      <c r="P17" s="108" t="n">
        <v>0</v>
      </c>
      <c r="Q17" s="108" t="n">
        <v>0</v>
      </c>
      <c r="R17" s="109" t="n">
        <v>3512</v>
      </c>
      <c r="S17" s="110" t="n">
        <v>3343</v>
      </c>
      <c r="T17" s="110" t="n">
        <v>1750</v>
      </c>
      <c r="U17" s="111" t="n">
        <v>1670</v>
      </c>
      <c r="V17" s="111" t="n">
        <v>1745</v>
      </c>
      <c r="W17" s="106" t="n">
        <v>39</v>
      </c>
      <c r="X17" s="106" t="n">
        <v>42</v>
      </c>
      <c r="Y17" s="106" t="n">
        <v>39</v>
      </c>
      <c r="Z17" s="106" t="n">
        <v>79</v>
      </c>
      <c r="AA17" s="106" t="n">
        <v>60</v>
      </c>
      <c r="AB17" s="106" t="n">
        <v>117</v>
      </c>
      <c r="AC17" s="106" t="n">
        <f aca="false">(V17-U17)+AZ17</f>
        <v>75</v>
      </c>
      <c r="AD17" s="113" t="n">
        <f aca="false">U17-T17</f>
        <v>-80</v>
      </c>
      <c r="AE17" s="106" t="n">
        <v>119</v>
      </c>
      <c r="AF17" s="114" t="n">
        <f aca="false">IF(AE17&gt;0, V17/(AE17*24),"no data")</f>
        <v>0.610994397759104</v>
      </c>
      <c r="AG17" s="115" t="n">
        <f aca="false">IF(R17&gt;0,R17/24,"no data")</f>
        <v>146.333333333333</v>
      </c>
      <c r="AH17" s="114" t="n">
        <f aca="false">IF(U17&gt;0,(U17/R17),"no data")</f>
        <v>0.475512528473804</v>
      </c>
      <c r="AI17" s="116" t="n">
        <f aca="false">(1440-((W17*X17)+(Y17*Z17)+(AA17*AB17))/(W17+Y17+AA17))/1440</f>
        <v>0.94092693236715</v>
      </c>
      <c r="AJ17" s="117" t="n">
        <f aca="false">IF(U17&gt;0,(1440-((X17*W17+AT17*AU17)+(Z17*Y17+AV17*AW17)+(AA17*AB17+AX17*AY17))/(W17+Y17+AA17))/1440,"no data")</f>
        <v>0.694942632850241</v>
      </c>
      <c r="AK17" s="91" t="n">
        <v>4.752</v>
      </c>
      <c r="AL17" s="96" t="n">
        <v>126.19</v>
      </c>
      <c r="AM17" s="105" t="n">
        <f aca="false">AK17*AL17</f>
        <v>599.65488</v>
      </c>
      <c r="AN17" s="91" t="n">
        <v>14.5689701</v>
      </c>
      <c r="AO17" s="166" t="n">
        <v>1001.19393477237</v>
      </c>
      <c r="AP17" s="121" t="n">
        <f aca="false">AN17*AO17</f>
        <v>14586.3645</v>
      </c>
      <c r="AQ17" s="122" t="n">
        <f aca="false">IF(U17&gt;0,((((AK17*AL17)+(AN17*AO17))/(U17*1000))*1000000),"no data")</f>
        <v>9093.42477844311</v>
      </c>
      <c r="AR17" s="123" t="n">
        <f aca="false">S17/24</f>
        <v>139.291666666667</v>
      </c>
      <c r="AS17" s="34"/>
      <c r="AT17" s="106" t="n">
        <v>19</v>
      </c>
      <c r="AU17" s="125" t="n">
        <v>50</v>
      </c>
      <c r="AV17" s="125" t="n">
        <v>16</v>
      </c>
      <c r="AW17" s="106" t="n">
        <v>19</v>
      </c>
      <c r="AX17" s="125" t="n">
        <v>36</v>
      </c>
      <c r="AY17" s="106" t="n">
        <v>1323</v>
      </c>
      <c r="AZ17" s="106" t="n">
        <v>0</v>
      </c>
      <c r="BB17" s="126" t="n">
        <v>282</v>
      </c>
      <c r="BC17" s="126" t="n">
        <v>891</v>
      </c>
      <c r="BD17" s="135" t="n">
        <v>572</v>
      </c>
      <c r="BE17" s="135" t="n">
        <f aca="false">BC17-BB17</f>
        <v>609</v>
      </c>
      <c r="BF17" s="127" t="n">
        <f aca="false">AQ17</f>
        <v>9093.42477844311</v>
      </c>
      <c r="BG17" s="128" t="n">
        <f aca="false">BD17/24</f>
        <v>23.8333333333333</v>
      </c>
      <c r="BH17" s="129" t="n">
        <v>0</v>
      </c>
      <c r="BI17" s="130" t="n">
        <v>0</v>
      </c>
      <c r="BJ17" s="126" t="n">
        <v>7.12</v>
      </c>
      <c r="BK17" s="126" t="n">
        <v>19.67</v>
      </c>
      <c r="BL17" s="126" t="n">
        <v>15.44</v>
      </c>
      <c r="BM17" s="126" t="n">
        <v>50.02</v>
      </c>
      <c r="BN17" s="131" t="n">
        <v>0.9375</v>
      </c>
      <c r="BO17" s="128" t="n">
        <v>87.88</v>
      </c>
      <c r="BP17" s="128" t="n">
        <v>87.49</v>
      </c>
      <c r="BQ17" s="128" t="n">
        <v>0</v>
      </c>
      <c r="BR17" s="126" t="n">
        <v>11576</v>
      </c>
      <c r="BS17" s="126" t="n">
        <v>11780</v>
      </c>
      <c r="BT17" s="128" t="n">
        <v>0</v>
      </c>
    </row>
    <row r="18" customFormat="false" ht="14.3" hidden="false" customHeight="false" outlineLevel="0" collapsed="false">
      <c r="A18" s="189"/>
      <c r="B18" s="55" t="n">
        <v>43688</v>
      </c>
      <c r="C18" s="103" t="n">
        <v>90.3</v>
      </c>
      <c r="D18" s="132" t="n">
        <v>0.72</v>
      </c>
      <c r="E18" s="105" t="n">
        <v>87.7</v>
      </c>
      <c r="F18" s="106" t="n">
        <v>96</v>
      </c>
      <c r="G18" s="106" t="n">
        <v>84</v>
      </c>
      <c r="H18" s="106" t="n">
        <v>11</v>
      </c>
      <c r="I18" s="106" t="n">
        <v>31</v>
      </c>
      <c r="J18" s="106" t="n">
        <v>24</v>
      </c>
      <c r="K18" s="106" t="n">
        <v>0</v>
      </c>
      <c r="L18" s="108" t="n">
        <v>10</v>
      </c>
      <c r="M18" s="108" t="n">
        <v>16</v>
      </c>
      <c r="N18" s="108" t="n">
        <v>0</v>
      </c>
      <c r="O18" s="108" t="n">
        <v>0</v>
      </c>
      <c r="P18" s="108" t="n">
        <v>0</v>
      </c>
      <c r="Q18" s="108" t="n">
        <v>0</v>
      </c>
      <c r="R18" s="109" t="n">
        <v>3497</v>
      </c>
      <c r="S18" s="110" t="n">
        <v>3168</v>
      </c>
      <c r="T18" s="110" t="n">
        <v>2090</v>
      </c>
      <c r="U18" s="111" t="n">
        <v>2063</v>
      </c>
      <c r="V18" s="111" t="n">
        <v>2144</v>
      </c>
      <c r="W18" s="106" t="n">
        <v>39</v>
      </c>
      <c r="X18" s="106" t="n">
        <v>68</v>
      </c>
      <c r="Y18" s="106" t="n">
        <v>39</v>
      </c>
      <c r="Z18" s="106" t="n">
        <v>0</v>
      </c>
      <c r="AA18" s="106" t="n">
        <v>60</v>
      </c>
      <c r="AB18" s="106" t="n">
        <v>0</v>
      </c>
      <c r="AC18" s="106" t="n">
        <f aca="false">(V18-U18)+AZ18</f>
        <v>81</v>
      </c>
      <c r="AD18" s="113" t="n">
        <f aca="false">U18-T18</f>
        <v>-27</v>
      </c>
      <c r="AE18" s="106" t="n">
        <v>120</v>
      </c>
      <c r="AF18" s="114" t="n">
        <f aca="false">IF(AE18&gt;0, V18/(AE18*24),"no data")</f>
        <v>0.744444444444444</v>
      </c>
      <c r="AG18" s="115" t="n">
        <f aca="false">IF(R18&gt;0,R18/24,"no data")</f>
        <v>145.708333333333</v>
      </c>
      <c r="AH18" s="114" t="n">
        <f aca="false">IF(U18&gt;0,(U18/R18),"no data")</f>
        <v>0.589934229339434</v>
      </c>
      <c r="AI18" s="116" t="n">
        <f aca="false">(1440-((W18*X18)+(Y18*Z18)+(AA18*AB18))/(W18+Y18+AA18))/1440</f>
        <v>0.986654589371981</v>
      </c>
      <c r="AJ18" s="117" t="n">
        <f aca="false">IF(U18&gt;0,(1440-((X18*W18+AT18*AU18)+(Z18*Y18+AV18*AW18)+(AA18*AB18+AX18*AY18))/(W18+Y18+AA18))/1440,"no data")</f>
        <v>0.764754428341385</v>
      </c>
      <c r="AK18" s="91" t="n">
        <v>4.962</v>
      </c>
      <c r="AL18" s="96" t="n">
        <v>128.34</v>
      </c>
      <c r="AM18" s="105" t="n">
        <f aca="false">AK18*AL18</f>
        <v>636.82308</v>
      </c>
      <c r="AN18" s="91" t="n">
        <v>17.8288649</v>
      </c>
      <c r="AO18" s="166" t="n">
        <v>999.22855436523</v>
      </c>
      <c r="AP18" s="121" t="n">
        <f aca="false">AN18*AO18</f>
        <v>17815.1109</v>
      </c>
      <c r="AQ18" s="122" t="n">
        <f aca="false">IF(U18&gt;0,((((AK18*AL18)+(AN18*AO18))/(U18*1000))*1000000),"no data")</f>
        <v>8944.22393601551</v>
      </c>
      <c r="AR18" s="123" t="n">
        <f aca="false">S18/24</f>
        <v>132</v>
      </c>
      <c r="AS18" s="34"/>
      <c r="AT18" s="106" t="n">
        <v>16</v>
      </c>
      <c r="AU18" s="106" t="n">
        <v>56</v>
      </c>
      <c r="AV18" s="106" t="n">
        <v>0</v>
      </c>
      <c r="AW18" s="106" t="n">
        <v>0</v>
      </c>
      <c r="AX18" s="106" t="n">
        <v>30</v>
      </c>
      <c r="AY18" s="106" t="n">
        <v>1440</v>
      </c>
      <c r="AZ18" s="106" t="n">
        <v>0</v>
      </c>
      <c r="BB18" s="126" t="n">
        <v>480</v>
      </c>
      <c r="BC18" s="126" t="n">
        <v>947</v>
      </c>
      <c r="BD18" s="126" t="n">
        <v>717</v>
      </c>
      <c r="BE18" s="135" t="n">
        <f aca="false">BC18-BB18</f>
        <v>467</v>
      </c>
      <c r="BF18" s="128" t="n">
        <f aca="false">AQ18</f>
        <v>8944.22393601551</v>
      </c>
      <c r="BG18" s="128" t="n">
        <f aca="false">BD18/24</f>
        <v>29.875</v>
      </c>
      <c r="BH18" s="129" t="n">
        <v>0</v>
      </c>
      <c r="BI18" s="130" t="n">
        <v>0</v>
      </c>
      <c r="BJ18" s="126" t="n">
        <v>12.11</v>
      </c>
      <c r="BK18" s="126" t="n">
        <v>20.98</v>
      </c>
      <c r="BL18" s="126" t="n">
        <v>15.89</v>
      </c>
      <c r="BM18" s="126" t="n">
        <v>50.18</v>
      </c>
      <c r="BN18" s="131" t="n">
        <v>0.9368</v>
      </c>
      <c r="BO18" s="128" t="n">
        <v>88.37</v>
      </c>
      <c r="BP18" s="128" t="n">
        <v>87.36</v>
      </c>
      <c r="BQ18" s="128" t="n">
        <v>0</v>
      </c>
      <c r="BR18" s="126" t="n">
        <v>11616</v>
      </c>
      <c r="BS18" s="126" t="n">
        <v>11830</v>
      </c>
      <c r="BT18" s="128" t="n">
        <v>5.75</v>
      </c>
    </row>
    <row r="19" customFormat="false" ht="14.3" hidden="false" customHeight="false" outlineLevel="0" collapsed="false">
      <c r="A19" s="189"/>
      <c r="B19" s="55" t="n">
        <v>43689</v>
      </c>
      <c r="C19" s="103" t="n">
        <v>94.9</v>
      </c>
      <c r="D19" s="132" t="n">
        <v>0.6817</v>
      </c>
      <c r="E19" s="105" t="n">
        <v>86.94</v>
      </c>
      <c r="F19" s="106" t="n">
        <v>104</v>
      </c>
      <c r="G19" s="106" t="n">
        <v>87</v>
      </c>
      <c r="H19" s="106" t="n">
        <v>17</v>
      </c>
      <c r="I19" s="106" t="n">
        <v>15</v>
      </c>
      <c r="J19" s="106" t="n">
        <v>24</v>
      </c>
      <c r="K19" s="106" t="n">
        <v>0</v>
      </c>
      <c r="L19" s="108" t="n">
        <v>6</v>
      </c>
      <c r="M19" s="108" t="n">
        <v>28</v>
      </c>
      <c r="N19" s="108" t="n">
        <v>0</v>
      </c>
      <c r="O19" s="108" t="n">
        <v>0</v>
      </c>
      <c r="P19" s="108" t="n">
        <v>0</v>
      </c>
      <c r="Q19" s="108" t="n">
        <v>0</v>
      </c>
      <c r="R19" s="109" t="n">
        <v>3448</v>
      </c>
      <c r="S19" s="110" t="n">
        <v>3037</v>
      </c>
      <c r="T19" s="110" t="n">
        <v>2426</v>
      </c>
      <c r="U19" s="111" t="n">
        <v>2378</v>
      </c>
      <c r="V19" s="111" t="n">
        <v>2462</v>
      </c>
      <c r="W19" s="106" t="n">
        <v>40</v>
      </c>
      <c r="X19" s="106" t="n">
        <v>0</v>
      </c>
      <c r="Y19" s="106" t="n">
        <v>40</v>
      </c>
      <c r="Z19" s="106" t="n">
        <v>0</v>
      </c>
      <c r="AA19" s="106" t="n">
        <v>60</v>
      </c>
      <c r="AB19" s="106" t="n">
        <v>0</v>
      </c>
      <c r="AC19" s="106" t="n">
        <f aca="false">(V19-U19)+AZ19</f>
        <v>84</v>
      </c>
      <c r="AD19" s="113" t="n">
        <f aca="false">U19-T19</f>
        <v>-48</v>
      </c>
      <c r="AE19" s="106" t="n">
        <v>121</v>
      </c>
      <c r="AF19" s="114" t="n">
        <f aca="false">IF(AE19&gt;0, V19/(AE19*24),"no data")</f>
        <v>0.847796143250689</v>
      </c>
      <c r="AG19" s="115" t="n">
        <f aca="false">IF(R19&gt;0,R19/24,"no data")</f>
        <v>143.666666666667</v>
      </c>
      <c r="AH19" s="114" t="n">
        <f aca="false">IF(U19&gt;0,(U19/R19),"no data")</f>
        <v>0.689675174013921</v>
      </c>
      <c r="AI19" s="116" t="n">
        <f aca="false">(1440-((W19*X19)+(Y19*Z19)+(AA19*AB19))/(W19+Y19+AA19))/1440</f>
        <v>1</v>
      </c>
      <c r="AJ19" s="117" t="n">
        <f aca="false">IF(U19&gt;0,(1440-((X19*W19+AT19*AU19)+(Z19*Y19+AV19*AW19)+(AA19*AB19+AX19*AY19))/(W19+Y19+AA19))/1440,"no data")</f>
        <v>0.827306547619048</v>
      </c>
      <c r="AK19" s="91" t="n">
        <v>4.941</v>
      </c>
      <c r="AL19" s="96" t="n">
        <v>130.54</v>
      </c>
      <c r="AM19" s="105" t="n">
        <f aca="false">AK19*AL19</f>
        <v>644.99814</v>
      </c>
      <c r="AN19" s="91" t="n">
        <v>20.2605114</v>
      </c>
      <c r="AO19" s="166" t="n">
        <v>1000.38048397929</v>
      </c>
      <c r="AP19" s="121" t="n">
        <f aca="false">AN19*AO19</f>
        <v>20268.2202</v>
      </c>
      <c r="AQ19" s="122" t="n">
        <f aca="false">IF(U19&gt;0,((((AK19*AL19)+(AN19*AO19))/(U19*1000))*1000000),"no data")</f>
        <v>8794.45682926829</v>
      </c>
      <c r="AR19" s="123" t="n">
        <f aca="false">S19/24</f>
        <v>126.541666666667</v>
      </c>
      <c r="AS19" s="34"/>
      <c r="AT19" s="106" t="n">
        <v>15</v>
      </c>
      <c r="AU19" s="106" t="n">
        <v>17</v>
      </c>
      <c r="AV19" s="106" t="n">
        <v>0</v>
      </c>
      <c r="AW19" s="106" t="n">
        <v>0</v>
      </c>
      <c r="AX19" s="106" t="n">
        <v>24</v>
      </c>
      <c r="AY19" s="106" t="n">
        <v>1440</v>
      </c>
      <c r="AZ19" s="106" t="n">
        <v>0</v>
      </c>
      <c r="BB19" s="126" t="n">
        <v>688</v>
      </c>
      <c r="BC19" s="126" t="n">
        <v>942</v>
      </c>
      <c r="BD19" s="126" t="n">
        <v>832</v>
      </c>
      <c r="BE19" s="135" t="n">
        <f aca="false">BC19-BB19</f>
        <v>254</v>
      </c>
      <c r="BF19" s="128" t="n">
        <f aca="false">AQ19</f>
        <v>8794.45682926829</v>
      </c>
      <c r="BG19" s="128" t="n">
        <f aca="false">BD19/24</f>
        <v>34.6666666666667</v>
      </c>
      <c r="BH19" s="129" t="n">
        <v>0</v>
      </c>
      <c r="BI19" s="130" t="n">
        <v>0</v>
      </c>
      <c r="BJ19" s="126" t="n">
        <v>17.07</v>
      </c>
      <c r="BK19" s="126" t="n">
        <v>20.73</v>
      </c>
      <c r="BL19" s="126" t="n">
        <v>16.05</v>
      </c>
      <c r="BM19" s="126" t="n">
        <v>50.15</v>
      </c>
      <c r="BN19" s="131" t="n">
        <v>0.936</v>
      </c>
      <c r="BO19" s="128" t="n">
        <v>88.28</v>
      </c>
      <c r="BP19" s="128" t="n">
        <v>87.39</v>
      </c>
      <c r="BQ19" s="128" t="n">
        <v>0</v>
      </c>
      <c r="BR19" s="126" t="n">
        <v>11585</v>
      </c>
      <c r="BS19" s="126" t="n">
        <v>11799</v>
      </c>
      <c r="BT19" s="128" t="n">
        <v>0</v>
      </c>
    </row>
    <row r="20" customFormat="false" ht="14.95" hidden="false" customHeight="true" outlineLevel="0" collapsed="false">
      <c r="A20" s="189" t="s">
        <v>117</v>
      </c>
      <c r="B20" s="55" t="n">
        <v>43690</v>
      </c>
      <c r="C20" s="56" t="n">
        <v>92.66</v>
      </c>
      <c r="D20" s="57" t="n">
        <v>0.6613</v>
      </c>
      <c r="E20" s="58" t="n">
        <v>84.35</v>
      </c>
      <c r="F20" s="59" t="n">
        <v>99.7</v>
      </c>
      <c r="G20" s="59" t="n">
        <v>86.7</v>
      </c>
      <c r="H20" s="59" t="n">
        <v>11</v>
      </c>
      <c r="I20" s="59" t="n">
        <v>51</v>
      </c>
      <c r="J20" s="59" t="n">
        <v>24</v>
      </c>
      <c r="K20" s="59" t="n">
        <v>0</v>
      </c>
      <c r="L20" s="162" t="n">
        <v>11</v>
      </c>
      <c r="M20" s="162" t="n">
        <v>12</v>
      </c>
      <c r="N20" s="162" t="n">
        <v>0</v>
      </c>
      <c r="O20" s="162" t="n">
        <v>0</v>
      </c>
      <c r="P20" s="162" t="n">
        <v>0</v>
      </c>
      <c r="Q20" s="162" t="n">
        <v>0</v>
      </c>
      <c r="R20" s="137" t="n">
        <v>3474</v>
      </c>
      <c r="S20" s="62" t="n">
        <v>3166</v>
      </c>
      <c r="T20" s="62" t="n">
        <v>2113</v>
      </c>
      <c r="U20" s="63" t="n">
        <v>2085</v>
      </c>
      <c r="V20" s="63" t="n">
        <v>2166</v>
      </c>
      <c r="W20" s="59" t="n">
        <v>40</v>
      </c>
      <c r="X20" s="59" t="n">
        <v>0</v>
      </c>
      <c r="Y20" s="59" t="n">
        <v>40</v>
      </c>
      <c r="Z20" s="59" t="n">
        <v>0</v>
      </c>
      <c r="AA20" s="59" t="n">
        <v>60</v>
      </c>
      <c r="AB20" s="59" t="n">
        <v>0</v>
      </c>
      <c r="AC20" s="59" t="n">
        <f aca="false">(V20-U20)+AZ20</f>
        <v>81</v>
      </c>
      <c r="AD20" s="65" t="n">
        <f aca="false">U20-T20</f>
        <v>-28</v>
      </c>
      <c r="AE20" s="59" t="n">
        <v>122</v>
      </c>
      <c r="AF20" s="66" t="n">
        <f aca="false">IF(AE20&gt;0, V20/(AE20*24),"no data")</f>
        <v>0.739754098360656</v>
      </c>
      <c r="AG20" s="67" t="n">
        <f aca="false">IF(R20&gt;0,R20/24,"no data")</f>
        <v>144.75</v>
      </c>
      <c r="AH20" s="66" t="n">
        <f aca="false">IF(U20&gt;0,(U20/R20),"no data")</f>
        <v>0.600172711571675</v>
      </c>
      <c r="AI20" s="68" t="n">
        <f aca="false">(1440-((W20*X20)+(Y20*Z20)+(AA20*AB20))/(W20+Y20+AA20))/1440</f>
        <v>1</v>
      </c>
      <c r="AJ20" s="69" t="n">
        <f aca="false">IF(U20&gt;0,(1440-((X20*W20+AT20*AU20)+(Z20*Y20+AV20*AW20)+(AA20*AB20+AX20*AY20))/(W20+Y20+AA20))/1440,"no data")</f>
        <v>0.780059523809524</v>
      </c>
      <c r="AK20" s="91" t="n">
        <v>4.902</v>
      </c>
      <c r="AL20" s="96" t="n">
        <v>135.94</v>
      </c>
      <c r="AM20" s="58" t="n">
        <f aca="false">AK20*AL20</f>
        <v>666.37788</v>
      </c>
      <c r="AN20" s="91" t="n">
        <v>17.9001714</v>
      </c>
      <c r="AO20" s="166" t="n">
        <v>1000.70518319171</v>
      </c>
      <c r="AP20" s="73" t="n">
        <f aca="false">AN20*AO20</f>
        <v>17912.7943</v>
      </c>
      <c r="AQ20" s="94" t="n">
        <f aca="false">IF(U20&gt;0,((((AK20*AL20)+(AN20*AO20))/(U20*1000))*1000000),"no data")</f>
        <v>8910.87394724221</v>
      </c>
      <c r="AR20" s="75" t="n">
        <f aca="false">S20/24</f>
        <v>131.916666666667</v>
      </c>
      <c r="AS20" s="34"/>
      <c r="AT20" s="59" t="n">
        <v>20</v>
      </c>
      <c r="AU20" s="59" t="n">
        <v>57</v>
      </c>
      <c r="AV20" s="59" t="n">
        <v>0</v>
      </c>
      <c r="AW20" s="59" t="n">
        <v>0</v>
      </c>
      <c r="AX20" s="59" t="n">
        <v>30</v>
      </c>
      <c r="AY20" s="59" t="n">
        <v>1440</v>
      </c>
      <c r="AZ20" s="59" t="n">
        <v>0</v>
      </c>
      <c r="BB20" s="77" t="n">
        <v>490</v>
      </c>
      <c r="BC20" s="77" t="n">
        <v>951</v>
      </c>
      <c r="BD20" s="77" t="n">
        <v>725</v>
      </c>
      <c r="BE20" s="77" t="n">
        <f aca="false">BC20-BB20</f>
        <v>461</v>
      </c>
      <c r="BF20" s="78" t="n">
        <f aca="false">AQ20</f>
        <v>8910.87394724221</v>
      </c>
      <c r="BG20" s="78" t="n">
        <f aca="false">BD20/24</f>
        <v>30.2083333333333</v>
      </c>
      <c r="BH20" s="140" t="n">
        <v>0</v>
      </c>
      <c r="BI20" s="100" t="n">
        <v>0</v>
      </c>
      <c r="BJ20" s="77" t="n">
        <v>12.3</v>
      </c>
      <c r="BK20" s="77" t="n">
        <v>20.94</v>
      </c>
      <c r="BL20" s="77" t="n">
        <v>16.01</v>
      </c>
      <c r="BM20" s="77" t="n">
        <v>50.14</v>
      </c>
      <c r="BN20" s="99" t="n">
        <v>0.9345</v>
      </c>
      <c r="BO20" s="78" t="n">
        <v>88.12</v>
      </c>
      <c r="BP20" s="78" t="n">
        <v>87.24</v>
      </c>
      <c r="BQ20" s="78" t="n">
        <v>0</v>
      </c>
      <c r="BR20" s="77" t="n">
        <v>11555</v>
      </c>
      <c r="BS20" s="77" t="n">
        <v>11779</v>
      </c>
      <c r="BT20" s="78" t="n">
        <v>5.75</v>
      </c>
    </row>
    <row r="21" customFormat="false" ht="14.3" hidden="false" customHeight="false" outlineLevel="0" collapsed="false">
      <c r="A21" s="189"/>
      <c r="B21" s="55" t="n">
        <v>43691</v>
      </c>
      <c r="C21" s="56" t="n">
        <v>93.2</v>
      </c>
      <c r="D21" s="57" t="n">
        <v>0.638</v>
      </c>
      <c r="E21" s="58" t="n">
        <v>79.1</v>
      </c>
      <c r="F21" s="59" t="n">
        <v>101</v>
      </c>
      <c r="G21" s="59" t="n">
        <v>86</v>
      </c>
      <c r="H21" s="59" t="n">
        <v>19</v>
      </c>
      <c r="I21" s="59" t="n">
        <v>16</v>
      </c>
      <c r="J21" s="59" t="n">
        <v>24</v>
      </c>
      <c r="K21" s="59" t="n">
        <v>0</v>
      </c>
      <c r="L21" s="162" t="n">
        <v>4</v>
      </c>
      <c r="M21" s="162" t="n">
        <v>10</v>
      </c>
      <c r="N21" s="162" t="n">
        <v>0</v>
      </c>
      <c r="O21" s="162" t="n">
        <v>0</v>
      </c>
      <c r="P21" s="162" t="n">
        <v>0</v>
      </c>
      <c r="Q21" s="162" t="n">
        <v>0</v>
      </c>
      <c r="R21" s="137" t="n">
        <v>3461</v>
      </c>
      <c r="S21" s="62" t="n">
        <v>3016</v>
      </c>
      <c r="T21" s="62" t="n">
        <v>2580</v>
      </c>
      <c r="U21" s="63" t="n">
        <v>2533</v>
      </c>
      <c r="V21" s="63" t="n">
        <v>2611</v>
      </c>
      <c r="W21" s="59" t="n">
        <v>40</v>
      </c>
      <c r="X21" s="59" t="n">
        <v>0</v>
      </c>
      <c r="Y21" s="59" t="n">
        <v>40</v>
      </c>
      <c r="Z21" s="59" t="n">
        <v>0</v>
      </c>
      <c r="AA21" s="59" t="n">
        <v>60</v>
      </c>
      <c r="AB21" s="59" t="n">
        <v>0</v>
      </c>
      <c r="AC21" s="59" t="n">
        <f aca="false">(V21-U21)+AZ21</f>
        <v>78</v>
      </c>
      <c r="AD21" s="65" t="n">
        <f aca="false">U21-T21</f>
        <v>-47</v>
      </c>
      <c r="AE21" s="59" t="n">
        <v>122</v>
      </c>
      <c r="AF21" s="66" t="n">
        <f aca="false">IF(AE21&gt;0, V21/(AE21*24),"no data")</f>
        <v>0.891734972677596</v>
      </c>
      <c r="AG21" s="67" t="n">
        <f aca="false">IF(R21&gt;0,R21/24,"no data")</f>
        <v>144.208333333333</v>
      </c>
      <c r="AH21" s="66" t="n">
        <f aca="false">IF(U21&gt;0,(U21/R21),"no data")</f>
        <v>0.731869401906963</v>
      </c>
      <c r="AI21" s="68" t="n">
        <f aca="false">(1440-((W21*X21)+(Y21*Z21)+(AA21*AB21))/(W21+Y21+AA21))/1440</f>
        <v>1</v>
      </c>
      <c r="AJ21" s="69" t="n">
        <f aca="false">IF(U21&gt;0,(1440-((X21*W21+AT21*AU21)+(Z21*Y21+AV21*AW21)+(AA21*AB21+AX21*AY21))/(W21+Y21+AA21))/1440,"no data")</f>
        <v>0.832678571428571</v>
      </c>
      <c r="AK21" s="91" t="n">
        <v>4.964</v>
      </c>
      <c r="AL21" s="96" t="n">
        <v>132.62</v>
      </c>
      <c r="AM21" s="58" t="n">
        <f aca="false">AK21*AL21</f>
        <v>658.32568</v>
      </c>
      <c r="AN21" s="91" t="n">
        <v>21.5045865</v>
      </c>
      <c r="AO21" s="166" t="n">
        <v>1000.60050445518</v>
      </c>
      <c r="AP21" s="73" t="n">
        <f aca="false">AN21*AO21</f>
        <v>21517.5001</v>
      </c>
      <c r="AQ21" s="94" t="n">
        <f aca="false">IF(U21&gt;0,((((AK21*AL21)+(AN21*AO21))/(U21*1000))*1000000),"no data")</f>
        <v>8754.76738255034</v>
      </c>
      <c r="AR21" s="75" t="n">
        <f aca="false">S21/24</f>
        <v>125.666666666667</v>
      </c>
      <c r="AS21" s="34"/>
      <c r="AT21" s="59" t="n">
        <v>18</v>
      </c>
      <c r="AU21" s="59" t="n">
        <v>34</v>
      </c>
      <c r="AV21" s="59" t="n">
        <v>0</v>
      </c>
      <c r="AW21" s="59" t="n">
        <v>0</v>
      </c>
      <c r="AX21" s="59" t="n">
        <v>23</v>
      </c>
      <c r="AY21" s="59" t="n">
        <v>1440</v>
      </c>
      <c r="AZ21" s="59" t="n">
        <v>0</v>
      </c>
      <c r="BB21" s="77" t="n">
        <v>779</v>
      </c>
      <c r="BC21" s="77" t="n">
        <v>947</v>
      </c>
      <c r="BD21" s="77" t="n">
        <v>885</v>
      </c>
      <c r="BE21" s="77" t="n">
        <f aca="false">BC21-BB21</f>
        <v>168</v>
      </c>
      <c r="BF21" s="78" t="n">
        <f aca="false">AQ21</f>
        <v>8754.76738255034</v>
      </c>
      <c r="BG21" s="78" t="n">
        <f aca="false">BD21/24</f>
        <v>36.875</v>
      </c>
      <c r="BH21" s="140" t="n">
        <v>0</v>
      </c>
      <c r="BI21" s="100" t="n">
        <v>0</v>
      </c>
      <c r="BJ21" s="77" t="n">
        <v>19.19</v>
      </c>
      <c r="BK21" s="77" t="n">
        <v>20.93</v>
      </c>
      <c r="BL21" s="77" t="n">
        <v>16.1</v>
      </c>
      <c r="BM21" s="77" t="n">
        <v>50.15</v>
      </c>
      <c r="BN21" s="99" t="n">
        <v>0.9355</v>
      </c>
      <c r="BO21" s="78" t="n">
        <v>88.17</v>
      </c>
      <c r="BP21" s="78" t="n">
        <v>87.3</v>
      </c>
      <c r="BQ21" s="78" t="n">
        <v>0</v>
      </c>
      <c r="BR21" s="77" t="n">
        <v>11467</v>
      </c>
      <c r="BS21" s="77" t="n">
        <v>11817</v>
      </c>
      <c r="BT21" s="78" t="n">
        <v>6.27</v>
      </c>
    </row>
    <row r="22" customFormat="false" ht="14.3" hidden="false" customHeight="false" outlineLevel="0" collapsed="false">
      <c r="A22" s="189"/>
      <c r="B22" s="55" t="n">
        <v>43692</v>
      </c>
      <c r="C22" s="56" t="n">
        <v>95.2</v>
      </c>
      <c r="D22" s="57" t="n">
        <v>0.624</v>
      </c>
      <c r="E22" s="58" t="n">
        <v>85.2</v>
      </c>
      <c r="F22" s="59" t="n">
        <v>104</v>
      </c>
      <c r="G22" s="59" t="n">
        <v>86</v>
      </c>
      <c r="H22" s="59" t="n">
        <v>24</v>
      </c>
      <c r="I22" s="59" t="n">
        <v>0</v>
      </c>
      <c r="J22" s="59" t="n">
        <v>24</v>
      </c>
      <c r="K22" s="59" t="n">
        <v>0</v>
      </c>
      <c r="L22" s="61" t="n">
        <v>0</v>
      </c>
      <c r="M22" s="61" t="n">
        <v>0</v>
      </c>
      <c r="N22" s="61" t="n">
        <v>0</v>
      </c>
      <c r="O22" s="61" t="n">
        <v>0</v>
      </c>
      <c r="P22" s="61" t="n">
        <v>0</v>
      </c>
      <c r="Q22" s="61" t="n">
        <v>0</v>
      </c>
      <c r="R22" s="137" t="n">
        <v>3449</v>
      </c>
      <c r="S22" s="62" t="n">
        <v>2854</v>
      </c>
      <c r="T22" s="62" t="n">
        <v>2854</v>
      </c>
      <c r="U22" s="141" t="n">
        <v>2781</v>
      </c>
      <c r="V22" s="63" t="n">
        <v>2870</v>
      </c>
      <c r="W22" s="59" t="n">
        <v>40</v>
      </c>
      <c r="X22" s="59" t="n">
        <v>0</v>
      </c>
      <c r="Y22" s="59" t="n">
        <v>39</v>
      </c>
      <c r="Z22" s="59" t="n">
        <v>0</v>
      </c>
      <c r="AA22" s="59" t="n">
        <v>60</v>
      </c>
      <c r="AB22" s="59" t="n">
        <v>0</v>
      </c>
      <c r="AC22" s="59" t="n">
        <f aca="false">(V22-U22)+AZ22</f>
        <v>89</v>
      </c>
      <c r="AD22" s="65" t="n">
        <f aca="false">U22-T22</f>
        <v>-73</v>
      </c>
      <c r="AE22" s="59" t="n">
        <v>122</v>
      </c>
      <c r="AF22" s="66" t="n">
        <f aca="false">IF(AE22&gt;0, V22/(AE22*24),"no data")</f>
        <v>0.980191256830601</v>
      </c>
      <c r="AG22" s="67" t="n">
        <f aca="false">IF(R22&gt;0,R22/24,"no data")</f>
        <v>143.708333333333</v>
      </c>
      <c r="AH22" s="66" t="n">
        <f aca="false">IF(U22&gt;0,(U22/R22),"no data")</f>
        <v>0.806320672658742</v>
      </c>
      <c r="AI22" s="68" t="n">
        <f aca="false">(1440-((W22*X22)+(Y22*Z22)+(AA22*AB22))/(W22+Y22+AA22))/1440</f>
        <v>1</v>
      </c>
      <c r="AJ22" s="69" t="n">
        <f aca="false">IF(U22&gt;0,(1440-((X22*W22+AT22*AU22)+(Z22*Y22+AV22*AW22)+(AA22*AB22+AX22*AY22))/(W22+Y22+AA22))/1440,"no data")</f>
        <v>0.863309352517986</v>
      </c>
      <c r="AK22" s="91" t="n">
        <v>4.978</v>
      </c>
      <c r="AL22" s="96" t="n">
        <v>129.51</v>
      </c>
      <c r="AM22" s="58" t="n">
        <f aca="false">AK22*AL22</f>
        <v>644.70078</v>
      </c>
      <c r="AN22" s="91" t="n">
        <v>23.4418762</v>
      </c>
      <c r="AO22" s="166" t="n">
        <v>1001.69581136172</v>
      </c>
      <c r="AP22" s="73" t="n">
        <f aca="false">AN22*AO22</f>
        <v>23481.6292</v>
      </c>
      <c r="AQ22" s="94" t="n">
        <f aca="false">IF(U22&gt;0,((((AK22*AL22)+(AN22*AO22))/(U22*1000))*1000000),"no data")</f>
        <v>8675.41531103919</v>
      </c>
      <c r="AR22" s="75" t="n">
        <f aca="false">S22/24</f>
        <v>118.916666666667</v>
      </c>
      <c r="AS22" s="34"/>
      <c r="AT22" s="59" t="n">
        <v>0</v>
      </c>
      <c r="AU22" s="76" t="n">
        <v>0</v>
      </c>
      <c r="AV22" s="76" t="n">
        <v>0</v>
      </c>
      <c r="AW22" s="59" t="n">
        <v>0</v>
      </c>
      <c r="AX22" s="76" t="n">
        <v>19</v>
      </c>
      <c r="AY22" s="59" t="n">
        <v>1440</v>
      </c>
      <c r="AZ22" s="59" t="n">
        <v>0</v>
      </c>
      <c r="BB22" s="77" t="n">
        <v>951</v>
      </c>
      <c r="BC22" s="77" t="n">
        <v>938</v>
      </c>
      <c r="BD22" s="77" t="n">
        <v>981</v>
      </c>
      <c r="BE22" s="77" t="n">
        <f aca="false">BC22-BB22</f>
        <v>-13</v>
      </c>
      <c r="BF22" s="77" t="n">
        <f aca="false">AQ22</f>
        <v>8675.41531103919</v>
      </c>
      <c r="BG22" s="78" t="n">
        <f aca="false">BD22/24</f>
        <v>40.875</v>
      </c>
      <c r="BH22" s="79" t="n">
        <v>0</v>
      </c>
      <c r="BI22" s="80" t="n">
        <v>0</v>
      </c>
      <c r="BJ22" s="81" t="n">
        <v>23.38</v>
      </c>
      <c r="BK22" s="81" t="n">
        <v>20.73</v>
      </c>
      <c r="BL22" s="81" t="n">
        <v>15.28</v>
      </c>
      <c r="BM22" s="81" t="n">
        <v>50.11</v>
      </c>
      <c r="BN22" s="83" t="n">
        <v>0.9366</v>
      </c>
      <c r="BO22" s="78" t="n">
        <v>88.26</v>
      </c>
      <c r="BP22" s="78" t="n">
        <v>87.44</v>
      </c>
      <c r="BQ22" s="78" t="n">
        <v>0</v>
      </c>
      <c r="BR22" s="77" t="n">
        <v>11549</v>
      </c>
      <c r="BS22" s="77" t="n">
        <v>11798</v>
      </c>
      <c r="BT22" s="78" t="n">
        <v>0</v>
      </c>
    </row>
    <row r="23" customFormat="false" ht="14.3" hidden="false" customHeight="false" outlineLevel="0" collapsed="false">
      <c r="A23" s="189"/>
      <c r="B23" s="55" t="n">
        <v>43693</v>
      </c>
      <c r="C23" s="56" t="n">
        <v>92.6</v>
      </c>
      <c r="D23" s="57" t="n">
        <v>0.647</v>
      </c>
      <c r="E23" s="58" t="n">
        <v>84.6</v>
      </c>
      <c r="F23" s="59" t="n">
        <v>101</v>
      </c>
      <c r="G23" s="59" t="n">
        <v>83</v>
      </c>
      <c r="H23" s="59" t="n">
        <v>22</v>
      </c>
      <c r="I23" s="59" t="n">
        <v>30</v>
      </c>
      <c r="J23" s="59" t="n">
        <v>24</v>
      </c>
      <c r="K23" s="59" t="n">
        <v>0</v>
      </c>
      <c r="L23" s="61" t="n">
        <v>1</v>
      </c>
      <c r="M23" s="61" t="n">
        <v>17</v>
      </c>
      <c r="N23" s="61" t="n">
        <v>0</v>
      </c>
      <c r="O23" s="61" t="n">
        <v>0</v>
      </c>
      <c r="P23" s="61" t="n">
        <v>0</v>
      </c>
      <c r="Q23" s="61" t="n">
        <v>0</v>
      </c>
      <c r="R23" s="143" t="n">
        <v>3470</v>
      </c>
      <c r="S23" s="62" t="n">
        <v>2903</v>
      </c>
      <c r="T23" s="62" t="n">
        <v>2770</v>
      </c>
      <c r="U23" s="138" t="n">
        <v>2712</v>
      </c>
      <c r="V23" s="63" t="n">
        <v>2797</v>
      </c>
      <c r="W23" s="59" t="n">
        <v>40</v>
      </c>
      <c r="X23" s="59" t="n">
        <v>0</v>
      </c>
      <c r="Y23" s="59" t="n">
        <v>39</v>
      </c>
      <c r="Z23" s="59" t="n">
        <v>0</v>
      </c>
      <c r="AA23" s="59" t="n">
        <v>60</v>
      </c>
      <c r="AB23" s="59" t="n">
        <v>0</v>
      </c>
      <c r="AC23" s="59" t="n">
        <f aca="false">(V23-U23)+AZ23</f>
        <v>85</v>
      </c>
      <c r="AD23" s="65" t="n">
        <f aca="false">U23-T23</f>
        <v>-58</v>
      </c>
      <c r="AE23" s="59" t="n">
        <v>123</v>
      </c>
      <c r="AF23" s="66" t="n">
        <f aca="false">IF(AE23&gt;0, V23/(AE23*24),"no data")</f>
        <v>0.947493224932249</v>
      </c>
      <c r="AG23" s="67" t="n">
        <f aca="false">IF(R23&gt;0,R23/24,"no data")</f>
        <v>144.583333333333</v>
      </c>
      <c r="AH23" s="66" t="n">
        <f aca="false">IF(U23&gt;0,(U23/R23),"no data")</f>
        <v>0.781556195965418</v>
      </c>
      <c r="AI23" s="68" t="n">
        <f aca="false">(1440-((W23*X23)+(Y23*Z23)+(AA23*AB23))/(W23+Y23+AA23))/1440</f>
        <v>1</v>
      </c>
      <c r="AJ23" s="69" t="n">
        <f aca="false">IF(U23&gt;0,(1440-((X23*W23+AT23*AU23)+(Z23*Y23+AV23*AW23)+(AA23*AB23+AX23*AY23))/(W23+Y23+AA23))/1440,"no data")</f>
        <v>0.855205835331735</v>
      </c>
      <c r="AK23" s="91" t="n">
        <v>5.088</v>
      </c>
      <c r="AL23" s="96" t="n">
        <v>131.61</v>
      </c>
      <c r="AM23" s="58" t="n">
        <f aca="false">AK23*AL23</f>
        <v>669.63168</v>
      </c>
      <c r="AN23" s="91" t="n">
        <v>22.84168</v>
      </c>
      <c r="AO23" s="166" t="n">
        <v>1002.3395389481</v>
      </c>
      <c r="AP23" s="73" t="n">
        <f aca="false">AN23*AO23</f>
        <v>22895.119</v>
      </c>
      <c r="AQ23" s="94" t="n">
        <f aca="false">IF(U23&gt;0,((((AK23*AL23)+(AN23*AO23))/(U23*1000))*1000000),"no data")</f>
        <v>8689.06735988201</v>
      </c>
      <c r="AR23" s="75" t="n">
        <f aca="false">S23/24</f>
        <v>120.958333333333</v>
      </c>
      <c r="AS23" s="34"/>
      <c r="AT23" s="59" t="n">
        <v>14</v>
      </c>
      <c r="AU23" s="76" t="n">
        <v>13</v>
      </c>
      <c r="AV23" s="76" t="n">
        <v>0</v>
      </c>
      <c r="AW23" s="59" t="n">
        <v>0</v>
      </c>
      <c r="AX23" s="76" t="n">
        <v>20</v>
      </c>
      <c r="AY23" s="59" t="n">
        <v>1440</v>
      </c>
      <c r="AZ23" s="59" t="n">
        <v>0</v>
      </c>
      <c r="BB23" s="77" t="n">
        <v>900</v>
      </c>
      <c r="BC23" s="77" t="n">
        <v>942</v>
      </c>
      <c r="BD23" s="77" t="n">
        <v>955</v>
      </c>
      <c r="BE23" s="77" t="n">
        <f aca="false">BC23-BB23</f>
        <v>42</v>
      </c>
      <c r="BF23" s="77" t="n">
        <f aca="false">AQ23</f>
        <v>8689.06735988201</v>
      </c>
      <c r="BG23" s="78" t="n">
        <f aca="false">BD23/24</f>
        <v>39.7916666666667</v>
      </c>
      <c r="BH23" s="79" t="n">
        <v>0</v>
      </c>
      <c r="BI23" s="80" t="n">
        <v>0</v>
      </c>
      <c r="BJ23" s="82" t="n">
        <v>22.09</v>
      </c>
      <c r="BK23" s="82" t="n">
        <v>20.79</v>
      </c>
      <c r="BL23" s="82" t="n">
        <v>14.78</v>
      </c>
      <c r="BM23" s="81" t="n">
        <v>50.14</v>
      </c>
      <c r="BN23" s="83" t="n">
        <v>0.9358</v>
      </c>
      <c r="BO23" s="78" t="n">
        <v>88.22</v>
      </c>
      <c r="BP23" s="78" t="n">
        <v>87.39</v>
      </c>
      <c r="BQ23" s="78" t="n">
        <v>0</v>
      </c>
      <c r="BR23" s="77" t="n">
        <v>11518</v>
      </c>
      <c r="BS23" s="77" t="n">
        <v>11720</v>
      </c>
      <c r="BT23" s="78" t="n">
        <v>6.58</v>
      </c>
    </row>
    <row r="24" customFormat="false" ht="14.3" hidden="false" customHeight="false" outlineLevel="0" collapsed="false">
      <c r="A24" s="189"/>
      <c r="B24" s="55" t="n">
        <v>43694</v>
      </c>
      <c r="C24" s="56" t="n">
        <v>88.8</v>
      </c>
      <c r="D24" s="57" t="n">
        <v>0.707</v>
      </c>
      <c r="E24" s="58" t="n">
        <v>85.16</v>
      </c>
      <c r="F24" s="60" t="n">
        <v>98</v>
      </c>
      <c r="G24" s="60" t="n">
        <v>83</v>
      </c>
      <c r="H24" s="60" t="n">
        <v>10</v>
      </c>
      <c r="I24" s="60" t="n">
        <v>5</v>
      </c>
      <c r="J24" s="60" t="n">
        <v>24</v>
      </c>
      <c r="K24" s="60" t="n">
        <v>0</v>
      </c>
      <c r="L24" s="60" t="n">
        <v>13</v>
      </c>
      <c r="M24" s="60" t="n">
        <v>4</v>
      </c>
      <c r="N24" s="60" t="n">
        <v>0</v>
      </c>
      <c r="O24" s="60" t="n">
        <v>0</v>
      </c>
      <c r="P24" s="60" t="n">
        <v>0</v>
      </c>
      <c r="Q24" s="60" t="n">
        <v>0</v>
      </c>
      <c r="R24" s="143" t="n">
        <v>3510</v>
      </c>
      <c r="S24" s="62" t="n">
        <v>3195</v>
      </c>
      <c r="T24" s="65" t="n">
        <v>2006</v>
      </c>
      <c r="U24" s="144" t="n">
        <v>1976</v>
      </c>
      <c r="V24" s="144" t="n">
        <v>2052</v>
      </c>
      <c r="W24" s="60" t="n">
        <v>40</v>
      </c>
      <c r="X24" s="60" t="n">
        <v>0</v>
      </c>
      <c r="Y24" s="60" t="n">
        <v>39</v>
      </c>
      <c r="Z24" s="60" t="n">
        <v>0</v>
      </c>
      <c r="AA24" s="60" t="n">
        <v>60</v>
      </c>
      <c r="AB24" s="60" t="n">
        <v>0</v>
      </c>
      <c r="AC24" s="59" t="n">
        <f aca="false">(V24-U24)+AZ24</f>
        <v>76</v>
      </c>
      <c r="AD24" s="65" t="n">
        <f aca="false">U24-T24</f>
        <v>-30</v>
      </c>
      <c r="AE24" s="60" t="n">
        <v>123</v>
      </c>
      <c r="AF24" s="66" t="n">
        <f aca="false">IF(AE24&gt;0, V24/(AE24*24),"no data")</f>
        <v>0.695121951219512</v>
      </c>
      <c r="AG24" s="67" t="n">
        <f aca="false">IF(R24&gt;0,R24/24,"no data")</f>
        <v>146.25</v>
      </c>
      <c r="AH24" s="66" t="n">
        <f aca="false">IF(U24&gt;0,(U24/R24),"no data")</f>
        <v>0.562962962962963</v>
      </c>
      <c r="AI24" s="68" t="n">
        <f aca="false">(1440-((W24*X24)+(Y24*Z24)+(AA24*AB24))/(W24+Y24+AA24))/1440</f>
        <v>1</v>
      </c>
      <c r="AJ24" s="69" t="n">
        <f aca="false">IF(U24&gt;0,(1440-((X24*W24+AT24*AU24)+(Z24*Y24+AV24*AW24)+(AA24*AB24+AX24*AY24))/(W24+Y24+AA24))/1440,"no data")</f>
        <v>0.771882494004796</v>
      </c>
      <c r="AK24" s="91" t="n">
        <v>5.065</v>
      </c>
      <c r="AL24" s="96" t="n">
        <v>130.59</v>
      </c>
      <c r="AM24" s="58" t="n">
        <f aca="false">AK24*AL24</f>
        <v>661.43835</v>
      </c>
      <c r="AN24" s="91" t="n">
        <v>16.7579</v>
      </c>
      <c r="AO24" s="166" t="n">
        <v>1010.19155144738</v>
      </c>
      <c r="AP24" s="73" t="n">
        <f aca="false">AN24*AO24</f>
        <v>16928.689</v>
      </c>
      <c r="AQ24" s="94" t="n">
        <f aca="false">IF(U24&gt;0,((((AK24*AL24)+(AN24*AO24))/(U24*1000))*1000000),"no data")</f>
        <v>8901.88631072875</v>
      </c>
      <c r="AR24" s="75" t="n">
        <f aca="false">S24/24</f>
        <v>133.125</v>
      </c>
      <c r="AS24" s="34"/>
      <c r="AT24" s="60" t="n">
        <v>20</v>
      </c>
      <c r="AU24" s="60" t="n">
        <v>51</v>
      </c>
      <c r="AV24" s="60" t="n">
        <v>0</v>
      </c>
      <c r="AW24" s="60" t="n">
        <v>0</v>
      </c>
      <c r="AX24" s="60" t="n">
        <v>31</v>
      </c>
      <c r="AY24" s="60" t="n">
        <v>1440</v>
      </c>
      <c r="AZ24" s="60" t="n">
        <v>0</v>
      </c>
      <c r="BB24" s="77" t="n">
        <v>416</v>
      </c>
      <c r="BC24" s="77" t="n">
        <v>946</v>
      </c>
      <c r="BD24" s="77" t="n">
        <v>690</v>
      </c>
      <c r="BE24" s="77" t="n">
        <f aca="false">BC24-BB24</f>
        <v>530</v>
      </c>
      <c r="BF24" s="77" t="n">
        <f aca="false">AQ24</f>
        <v>8901.88631072875</v>
      </c>
      <c r="BG24" s="78" t="n">
        <f aca="false">BD24/24</f>
        <v>28.75</v>
      </c>
      <c r="BH24" s="145" t="n">
        <v>0</v>
      </c>
      <c r="BI24" s="145" t="n">
        <v>0</v>
      </c>
      <c r="BJ24" s="146" t="n">
        <v>10.37</v>
      </c>
      <c r="BK24" s="146" t="n">
        <v>20.8</v>
      </c>
      <c r="BL24" s="146" t="n">
        <v>15.03</v>
      </c>
      <c r="BM24" s="147" t="n">
        <v>50.1</v>
      </c>
      <c r="BN24" s="148" t="n">
        <v>0.9359</v>
      </c>
      <c r="BO24" s="78" t="n">
        <v>88.34</v>
      </c>
      <c r="BP24" s="78" t="n">
        <v>87.36</v>
      </c>
      <c r="BQ24" s="78" t="n">
        <v>0</v>
      </c>
      <c r="BR24" s="97" t="n">
        <v>11474</v>
      </c>
      <c r="BS24" s="97" t="n">
        <v>11708</v>
      </c>
      <c r="BT24" s="147" t="n">
        <v>6.1</v>
      </c>
    </row>
    <row r="25" customFormat="false" ht="14.3" hidden="false" customHeight="false" outlineLevel="0" collapsed="false">
      <c r="A25" s="189"/>
      <c r="B25" s="55" t="n">
        <v>43695</v>
      </c>
      <c r="C25" s="56" t="n">
        <v>89.3</v>
      </c>
      <c r="D25" s="57" t="n">
        <v>0.703</v>
      </c>
      <c r="E25" s="58" t="n">
        <v>84.62</v>
      </c>
      <c r="F25" s="149" t="n">
        <v>98</v>
      </c>
      <c r="G25" s="149" t="n">
        <v>81</v>
      </c>
      <c r="H25" s="60" t="n">
        <v>8</v>
      </c>
      <c r="I25" s="60" t="n">
        <v>17</v>
      </c>
      <c r="J25" s="60" t="n">
        <v>24</v>
      </c>
      <c r="K25" s="60" t="n">
        <v>0</v>
      </c>
      <c r="L25" s="60" t="n">
        <v>15</v>
      </c>
      <c r="M25" s="60" t="n">
        <v>10</v>
      </c>
      <c r="N25" s="60" t="n">
        <v>0</v>
      </c>
      <c r="O25" s="60" t="n">
        <v>0</v>
      </c>
      <c r="P25" s="60" t="n">
        <v>0</v>
      </c>
      <c r="Q25" s="60" t="n">
        <v>0</v>
      </c>
      <c r="R25" s="143" t="n">
        <v>3509</v>
      </c>
      <c r="S25" s="62" t="n">
        <v>3240</v>
      </c>
      <c r="T25" s="65" t="n">
        <v>1891</v>
      </c>
      <c r="U25" s="144" t="n">
        <v>1859</v>
      </c>
      <c r="V25" s="144" t="n">
        <v>1939</v>
      </c>
      <c r="W25" s="60" t="n">
        <v>40</v>
      </c>
      <c r="X25" s="60" t="n">
        <v>0</v>
      </c>
      <c r="Y25" s="60" t="n">
        <v>39</v>
      </c>
      <c r="Z25" s="60" t="n">
        <v>0</v>
      </c>
      <c r="AA25" s="60" t="n">
        <v>60</v>
      </c>
      <c r="AB25" s="60" t="n">
        <v>0</v>
      </c>
      <c r="AC25" s="59" t="n">
        <f aca="false">(V25-U25)+AZ25</f>
        <v>80</v>
      </c>
      <c r="AD25" s="65" t="n">
        <f aca="false">U25-T25</f>
        <v>-32</v>
      </c>
      <c r="AE25" s="60" t="n">
        <v>121</v>
      </c>
      <c r="AF25" s="66" t="n">
        <f aca="false">IF(AE25&gt;0, V25/(AE25*24),"no data")</f>
        <v>0.667699724517906</v>
      </c>
      <c r="AG25" s="67" t="n">
        <f aca="false">IF(R25&gt;0,R25/24,"no data")</f>
        <v>146.208333333333</v>
      </c>
      <c r="AH25" s="66" t="n">
        <f aca="false">IF(U25&gt;0,(U25/R25),"no data")</f>
        <v>0.529780564263323</v>
      </c>
      <c r="AI25" s="68" t="n">
        <f aca="false">(1440-((W25*X25)+(Y25*Z25)+(AA25*AB25))/(W25+Y25+AA25))/1440</f>
        <v>1</v>
      </c>
      <c r="AJ25" s="69" t="n">
        <f aca="false">IF(U25&gt;0,(1440-((X25*W25+AT25*AU25)+(Z25*Y25+AV25*AW25)+(AA25*AB25+AX25*AY25))/(W25+Y25+AA25))/1440,"no data")</f>
        <v>0.766651678657074</v>
      </c>
      <c r="AK25" s="91" t="n">
        <v>5</v>
      </c>
      <c r="AL25" s="96" t="n">
        <v>129.99</v>
      </c>
      <c r="AM25" s="58" t="n">
        <f aca="false">AK25*AL25</f>
        <v>649.95</v>
      </c>
      <c r="AN25" s="91" t="n">
        <v>15.85989</v>
      </c>
      <c r="AO25" s="166" t="n">
        <v>1009.11355627309</v>
      </c>
      <c r="AP25" s="73" t="n">
        <f aca="false">AN25*AO25</f>
        <v>16004.43</v>
      </c>
      <c r="AQ25" s="94" t="n">
        <f aca="false">IF(U25&gt;0,((((AK25*AL25)+(AN25*AO25))/(U25*1000))*1000000),"no data")</f>
        <v>8958.78429263045</v>
      </c>
      <c r="AR25" s="75" t="n">
        <f aca="false">S25/24</f>
        <v>135</v>
      </c>
      <c r="AS25" s="34"/>
      <c r="AT25" s="60" t="n">
        <v>19</v>
      </c>
      <c r="AU25" s="60" t="n">
        <v>33</v>
      </c>
      <c r="AV25" s="60" t="n">
        <v>0</v>
      </c>
      <c r="AW25" s="60" t="n">
        <v>0</v>
      </c>
      <c r="AX25" s="60" t="n">
        <v>32</v>
      </c>
      <c r="AY25" s="60" t="n">
        <v>1440</v>
      </c>
      <c r="AZ25" s="60" t="n">
        <v>0</v>
      </c>
      <c r="BB25" s="77" t="n">
        <v>341</v>
      </c>
      <c r="BC25" s="77" t="n">
        <v>949</v>
      </c>
      <c r="BD25" s="77" t="n">
        <v>649</v>
      </c>
      <c r="BE25" s="77" t="n">
        <f aca="false">BC25-BB25</f>
        <v>608</v>
      </c>
      <c r="BF25" s="77" t="n">
        <f aca="false">AQ25</f>
        <v>8958.78429263045</v>
      </c>
      <c r="BG25" s="139" t="n">
        <f aca="false">BD25/24</f>
        <v>27.0416666666667</v>
      </c>
      <c r="BH25" s="145" t="n">
        <v>0</v>
      </c>
      <c r="BI25" s="80" t="n">
        <v>0</v>
      </c>
      <c r="BJ25" s="146" t="n">
        <v>8.54</v>
      </c>
      <c r="BK25" s="146" t="n">
        <v>20.9</v>
      </c>
      <c r="BL25" s="146" t="n">
        <v>15.01</v>
      </c>
      <c r="BM25" s="147" t="n">
        <v>50.12</v>
      </c>
      <c r="BN25" s="148" t="n">
        <v>0.936</v>
      </c>
      <c r="BO25" s="78" t="n">
        <v>88.04</v>
      </c>
      <c r="BP25" s="78" t="n">
        <v>87.35</v>
      </c>
      <c r="BQ25" s="78" t="n">
        <v>0</v>
      </c>
      <c r="BR25" s="97" t="n">
        <v>11520</v>
      </c>
      <c r="BS25" s="97" t="n">
        <v>11695</v>
      </c>
      <c r="BT25" s="147" t="n">
        <v>0</v>
      </c>
    </row>
    <row r="26" customFormat="false" ht="14.3" hidden="false" customHeight="false" outlineLevel="0" collapsed="false">
      <c r="A26" s="189"/>
      <c r="B26" s="55" t="n">
        <v>43696</v>
      </c>
      <c r="C26" s="56" t="n">
        <v>87.8</v>
      </c>
      <c r="D26" s="57" t="n">
        <v>0.6315</v>
      </c>
      <c r="E26" s="58" t="n">
        <v>79.16</v>
      </c>
      <c r="F26" s="60" t="n">
        <v>97</v>
      </c>
      <c r="G26" s="60" t="n">
        <v>78</v>
      </c>
      <c r="H26" s="59" t="n">
        <v>13</v>
      </c>
      <c r="I26" s="59" t="n">
        <v>6</v>
      </c>
      <c r="J26" s="59" t="n">
        <v>24</v>
      </c>
      <c r="K26" s="59" t="n">
        <v>0</v>
      </c>
      <c r="L26" s="61" t="n">
        <v>10</v>
      </c>
      <c r="M26" s="61" t="n">
        <v>10</v>
      </c>
      <c r="N26" s="61" t="n">
        <v>0</v>
      </c>
      <c r="O26" s="61" t="n">
        <v>0</v>
      </c>
      <c r="P26" s="61" t="n">
        <v>0</v>
      </c>
      <c r="Q26" s="61" t="n">
        <v>0</v>
      </c>
      <c r="R26" s="143" t="n">
        <v>3517</v>
      </c>
      <c r="S26" s="62" t="n">
        <v>3154</v>
      </c>
      <c r="T26" s="150" t="n">
        <v>2240</v>
      </c>
      <c r="U26" s="63" t="n">
        <v>2200</v>
      </c>
      <c r="V26" s="63" t="n">
        <v>2278</v>
      </c>
      <c r="W26" s="59" t="n">
        <v>40</v>
      </c>
      <c r="X26" s="60" t="n">
        <v>0</v>
      </c>
      <c r="Y26" s="60" t="n">
        <v>40</v>
      </c>
      <c r="Z26" s="60" t="n">
        <v>0</v>
      </c>
      <c r="AA26" s="60" t="n">
        <v>60</v>
      </c>
      <c r="AB26" s="60" t="n">
        <v>0</v>
      </c>
      <c r="AC26" s="59" t="n">
        <f aca="false">(V26-U26)+AZ26</f>
        <v>78</v>
      </c>
      <c r="AD26" s="65" t="n">
        <f aca="false">U26-T26</f>
        <v>-40</v>
      </c>
      <c r="AE26" s="60" t="n">
        <v>123</v>
      </c>
      <c r="AF26" s="66" t="n">
        <f aca="false">IF(AE26&gt;0, V26/(AE26*24),"no data")</f>
        <v>0.771680216802168</v>
      </c>
      <c r="AG26" s="67" t="n">
        <f aca="false">IF(R26&gt;0,R26/24,"no data")</f>
        <v>146.541666666667</v>
      </c>
      <c r="AH26" s="66" t="n">
        <f aca="false">IF(U26&gt;0,(U26/R26),"no data")</f>
        <v>0.625533124822292</v>
      </c>
      <c r="AI26" s="68" t="n">
        <f aca="false">(1440-((W26*X26)+(Y26*Z26)+(AA26*AB26))/(W26+Y26+AA26))/1440</f>
        <v>1</v>
      </c>
      <c r="AJ26" s="69" t="n">
        <f aca="false">IF(U26&gt;0,(1440-((X26*W26+AT26*AU26)+(Z26*Y26+AV26*AW26)+(AA26*AB26+AX26*AY26))/(W26+Y26+AA26))/1440,"no data")</f>
        <v>0.796289682539683</v>
      </c>
      <c r="AK26" s="91" t="n">
        <v>5.063</v>
      </c>
      <c r="AL26" s="96" t="n">
        <v>131.36</v>
      </c>
      <c r="AM26" s="58" t="n">
        <f aca="false">AK26*AL26</f>
        <v>665.07568</v>
      </c>
      <c r="AN26" s="91" t="n">
        <v>18.34816</v>
      </c>
      <c r="AO26" s="166" t="n">
        <v>1015.23804021766</v>
      </c>
      <c r="AP26" s="73" t="n">
        <f aca="false">AN26*AO26</f>
        <v>18627.75</v>
      </c>
      <c r="AQ26" s="94" t="n">
        <f aca="false">IF(U26&gt;0,((((AK26*AL26)+(AN26*AO26))/(U26*1000))*1000000),"no data")</f>
        <v>8769.46621818182</v>
      </c>
      <c r="AR26" s="75" t="n">
        <f aca="false">S26/24</f>
        <v>131.416666666667</v>
      </c>
      <c r="AS26" s="34"/>
      <c r="AT26" s="59" t="n">
        <v>17</v>
      </c>
      <c r="AU26" s="76" t="n">
        <v>44</v>
      </c>
      <c r="AV26" s="76" t="n">
        <v>0</v>
      </c>
      <c r="AW26" s="59" t="n">
        <v>0</v>
      </c>
      <c r="AX26" s="76" t="n">
        <v>28</v>
      </c>
      <c r="AY26" s="59" t="n">
        <v>1440</v>
      </c>
      <c r="AZ26" s="59" t="n">
        <v>0</v>
      </c>
      <c r="BB26" s="77" t="n">
        <v>546</v>
      </c>
      <c r="BC26" s="77" t="n">
        <v>966</v>
      </c>
      <c r="BD26" s="77" t="n">
        <v>766</v>
      </c>
      <c r="BE26" s="77" t="n">
        <f aca="false">BC26-BB26</f>
        <v>420</v>
      </c>
      <c r="BF26" s="77" t="n">
        <f aca="false">AQ26</f>
        <v>8769.46621818182</v>
      </c>
      <c r="BG26" s="139" t="n">
        <f aca="false">BD26/24</f>
        <v>31.9166666666667</v>
      </c>
      <c r="BH26" s="79" t="n">
        <v>0</v>
      </c>
      <c r="BI26" s="80" t="n">
        <v>0</v>
      </c>
      <c r="BJ26" s="82" t="n">
        <v>13.35</v>
      </c>
      <c r="BK26" s="82" t="n">
        <v>20.93</v>
      </c>
      <c r="BL26" s="82" t="n">
        <v>15.11</v>
      </c>
      <c r="BM26" s="81" t="n">
        <v>50.1</v>
      </c>
      <c r="BN26" s="83" t="n">
        <v>0.9355</v>
      </c>
      <c r="BO26" s="78" t="n">
        <v>87.97</v>
      </c>
      <c r="BP26" s="78" t="n">
        <v>87.11</v>
      </c>
      <c r="BQ26" s="78" t="n">
        <v>0</v>
      </c>
      <c r="BR26" s="97" t="n">
        <v>11332</v>
      </c>
      <c r="BS26" s="97" t="n">
        <v>11528</v>
      </c>
      <c r="BT26" s="78" t="n">
        <v>5.7</v>
      </c>
    </row>
    <row r="27" customFormat="false" ht="14.95" hidden="false" customHeight="true" outlineLevel="0" collapsed="false">
      <c r="A27" s="189" t="s">
        <v>118</v>
      </c>
      <c r="B27" s="55" t="n">
        <v>43697</v>
      </c>
      <c r="C27" s="103" t="n">
        <v>91.6</v>
      </c>
      <c r="D27" s="132" t="n">
        <v>0.668</v>
      </c>
      <c r="E27" s="105" t="n">
        <v>84.6</v>
      </c>
      <c r="F27" s="107" t="n">
        <v>98</v>
      </c>
      <c r="G27" s="107" t="n">
        <v>84</v>
      </c>
      <c r="H27" s="107" t="n">
        <v>24</v>
      </c>
      <c r="I27" s="107" t="n">
        <v>0</v>
      </c>
      <c r="J27" s="107" t="n">
        <v>24</v>
      </c>
      <c r="K27" s="107" t="n">
        <v>0</v>
      </c>
      <c r="L27" s="151" t="n">
        <v>0</v>
      </c>
      <c r="M27" s="151" t="n">
        <v>0</v>
      </c>
      <c r="N27" s="151" t="n">
        <v>0</v>
      </c>
      <c r="O27" s="151" t="n">
        <v>0</v>
      </c>
      <c r="P27" s="151" t="n">
        <v>0</v>
      </c>
      <c r="Q27" s="151" t="n">
        <v>0</v>
      </c>
      <c r="R27" s="152" t="n">
        <v>3484</v>
      </c>
      <c r="S27" s="110" t="n">
        <v>2854</v>
      </c>
      <c r="T27" s="110" t="n">
        <v>2854</v>
      </c>
      <c r="U27" s="111" t="n">
        <v>2805</v>
      </c>
      <c r="V27" s="111" t="n">
        <v>2891</v>
      </c>
      <c r="W27" s="107" t="n">
        <v>40</v>
      </c>
      <c r="X27" s="107" t="n">
        <v>0</v>
      </c>
      <c r="Y27" s="107" t="n">
        <v>39</v>
      </c>
      <c r="Z27" s="107" t="n">
        <v>0</v>
      </c>
      <c r="AA27" s="107" t="n">
        <v>60</v>
      </c>
      <c r="AB27" s="107" t="n">
        <v>0</v>
      </c>
      <c r="AC27" s="106" t="n">
        <f aca="false">(V27-U27)+AZ27</f>
        <v>86</v>
      </c>
      <c r="AD27" s="113" t="n">
        <f aca="false">U27-T27</f>
        <v>-49</v>
      </c>
      <c r="AE27" s="107" t="n">
        <v>123</v>
      </c>
      <c r="AF27" s="114" t="n">
        <f aca="false">IF(AE27&gt;0, V27/(AE27*24),"no data")</f>
        <v>0.979336043360433</v>
      </c>
      <c r="AG27" s="115" t="n">
        <f aca="false">IF(R27&gt;0,R27/24,"no data")</f>
        <v>145.166666666667</v>
      </c>
      <c r="AH27" s="114" t="n">
        <f aca="false">IF(U27&gt;0,(U27/R27),"no data")</f>
        <v>0.805109070034443</v>
      </c>
      <c r="AI27" s="116" t="n">
        <f aca="false">(1440-((W27*X27)+(Y27*Z27)+(AA27*AB27))/(W27+Y27+AA27))/1440</f>
        <v>1</v>
      </c>
      <c r="AJ27" s="117" t="n">
        <f aca="false">IF(U27&gt;0,(1440-((X27*W27+AT27*AU27)+(Z27*Y27+AV27*AW27)+(AA27*AB27+AX27*AY27))/(W27+Y27+AA27))/1440,"no data")</f>
        <v>0.863309352517986</v>
      </c>
      <c r="AK27" s="91" t="n">
        <v>5.001</v>
      </c>
      <c r="AL27" s="96" t="n">
        <v>129.3</v>
      </c>
      <c r="AM27" s="105" t="n">
        <f aca="false">AK27*AL27</f>
        <v>646.6293</v>
      </c>
      <c r="AN27" s="91" t="n">
        <v>23.010359</v>
      </c>
      <c r="AO27" s="166" t="n">
        <v>1020.81462527377</v>
      </c>
      <c r="AP27" s="121" t="n">
        <f aca="false">AN27*AO27</f>
        <v>23489.311</v>
      </c>
      <c r="AQ27" s="122" t="n">
        <f aca="false">IF(U27&gt;0,((((AK27*AL27)+(AN27*AO27))/(U27*1000))*1000000),"no data")</f>
        <v>8604.61329768271</v>
      </c>
      <c r="AR27" s="123" t="n">
        <f aca="false">S27/24</f>
        <v>118.916666666667</v>
      </c>
      <c r="AS27" s="34"/>
      <c r="AT27" s="106" t="n">
        <v>0</v>
      </c>
      <c r="AU27" s="125" t="n">
        <v>0</v>
      </c>
      <c r="AV27" s="125" t="n">
        <v>0</v>
      </c>
      <c r="AW27" s="106" t="n">
        <v>0</v>
      </c>
      <c r="AX27" s="125" t="n">
        <v>19</v>
      </c>
      <c r="AY27" s="106" t="n">
        <v>1440</v>
      </c>
      <c r="AZ27" s="106" t="n">
        <v>0</v>
      </c>
      <c r="BB27" s="172" t="n">
        <v>958</v>
      </c>
      <c r="BC27" s="172" t="n">
        <v>945</v>
      </c>
      <c r="BD27" s="172" t="n">
        <v>988</v>
      </c>
      <c r="BE27" s="172" t="n">
        <f aca="false">BC27-BB27</f>
        <v>-13</v>
      </c>
      <c r="BF27" s="172" t="n">
        <f aca="false">AQ28</f>
        <v>8631.78095493562</v>
      </c>
      <c r="BG27" s="173" t="n">
        <f aca="false">BD27/24</f>
        <v>41.1666666666667</v>
      </c>
      <c r="BH27" s="174" t="n">
        <v>0</v>
      </c>
      <c r="BI27" s="175" t="n">
        <v>0</v>
      </c>
      <c r="BJ27" s="176" t="n">
        <v>23.03</v>
      </c>
      <c r="BK27" s="176" t="n">
        <v>20.39</v>
      </c>
      <c r="BL27" s="176" t="n">
        <v>15.32</v>
      </c>
      <c r="BM27" s="177" t="n">
        <v>50.12</v>
      </c>
      <c r="BN27" s="178" t="n">
        <v>0.9371</v>
      </c>
      <c r="BO27" s="176" t="n">
        <v>88.11</v>
      </c>
      <c r="BP27" s="176" t="n">
        <v>87.25</v>
      </c>
      <c r="BQ27" s="176" t="n">
        <v>0</v>
      </c>
      <c r="BR27" s="176" t="n">
        <v>11290</v>
      </c>
      <c r="BS27" s="176" t="n">
        <v>11537</v>
      </c>
      <c r="BT27" s="173" t="n">
        <v>5.72</v>
      </c>
    </row>
    <row r="28" customFormat="false" ht="14.3" hidden="false" customHeight="false" outlineLevel="0" collapsed="false">
      <c r="A28" s="189"/>
      <c r="B28" s="55" t="n">
        <v>43698</v>
      </c>
      <c r="C28" s="103" t="n">
        <v>93.5</v>
      </c>
      <c r="D28" s="132" t="n">
        <v>0.648</v>
      </c>
      <c r="E28" s="105" t="n">
        <v>84.3</v>
      </c>
      <c r="F28" s="107" t="n">
        <v>102</v>
      </c>
      <c r="G28" s="107" t="n">
        <v>84</v>
      </c>
      <c r="H28" s="107" t="n">
        <v>24</v>
      </c>
      <c r="I28" s="107" t="n">
        <v>0</v>
      </c>
      <c r="J28" s="107" t="n">
        <v>24</v>
      </c>
      <c r="K28" s="107" t="n">
        <v>0</v>
      </c>
      <c r="L28" s="151" t="n">
        <v>0</v>
      </c>
      <c r="M28" s="151" t="n">
        <v>0</v>
      </c>
      <c r="N28" s="151" t="n">
        <v>0</v>
      </c>
      <c r="O28" s="151" t="n">
        <v>0</v>
      </c>
      <c r="P28" s="151" t="n">
        <v>0</v>
      </c>
      <c r="Q28" s="151" t="n">
        <v>0</v>
      </c>
      <c r="R28" s="152" t="n">
        <v>3463</v>
      </c>
      <c r="S28" s="110" t="n">
        <v>2868</v>
      </c>
      <c r="T28" s="110" t="n">
        <v>2868</v>
      </c>
      <c r="U28" s="111" t="n">
        <v>2796</v>
      </c>
      <c r="V28" s="111" t="n">
        <v>2883</v>
      </c>
      <c r="W28" s="107" t="n">
        <v>40</v>
      </c>
      <c r="X28" s="107" t="n">
        <v>0</v>
      </c>
      <c r="Y28" s="107" t="n">
        <v>39</v>
      </c>
      <c r="Z28" s="107" t="n">
        <v>0</v>
      </c>
      <c r="AA28" s="107" t="n">
        <v>60</v>
      </c>
      <c r="AB28" s="107" t="n">
        <v>0</v>
      </c>
      <c r="AC28" s="106" t="n">
        <f aca="false">(V28-U28)+AZ28</f>
        <v>87</v>
      </c>
      <c r="AD28" s="113" t="n">
        <f aca="false">U28-T28</f>
        <v>-72</v>
      </c>
      <c r="AE28" s="107" t="n">
        <v>122</v>
      </c>
      <c r="AF28" s="114" t="n">
        <f aca="false">IF(AE28&gt;0, V28/(AE28*24),"no data")</f>
        <v>0.984631147540984</v>
      </c>
      <c r="AG28" s="115" t="n">
        <f aca="false">IF(R28&gt;0,R28/24,"no data")</f>
        <v>144.291666666667</v>
      </c>
      <c r="AH28" s="114" t="n">
        <f aca="false">IF(U28&gt;0,(U28/R28),"no data")</f>
        <v>0.807392434305515</v>
      </c>
      <c r="AI28" s="116" t="n">
        <f aca="false">(1440-((W28*X28)+(Y28*Z28)+(AA28*AB28))/(W28+Y28+AA28))/1440</f>
        <v>1</v>
      </c>
      <c r="AJ28" s="117" t="n">
        <f aca="false">IF(U28&gt;0,(1440-((X28*W28+AT28*AU28)+(Z28*Y28+AV28*AW28)+(AA28*AB28+AX28*AY28))/(W28+Y28+AA28))/1440,"no data")</f>
        <v>0.863309352517986</v>
      </c>
      <c r="AK28" s="91" t="n">
        <v>5.017</v>
      </c>
      <c r="AL28" s="96" t="n">
        <v>131.15</v>
      </c>
      <c r="AM28" s="105" t="n">
        <f aca="false">AK28*AL28</f>
        <v>657.97955</v>
      </c>
      <c r="AN28" s="91" t="n">
        <v>23.31683</v>
      </c>
      <c r="AO28" s="166" t="n">
        <v>1006.84698563227</v>
      </c>
      <c r="AP28" s="121" t="n">
        <f aca="false">AN28*AO28</f>
        <v>23476.48</v>
      </c>
      <c r="AQ28" s="122" t="n">
        <f aca="false">IF(U28&gt;0,((((AK28*AL28)+(AN28*AO28))/(U28*1000))*1000000),"no data")</f>
        <v>8631.78095493562</v>
      </c>
      <c r="AR28" s="123" t="n">
        <f aca="false">S28/24</f>
        <v>119.5</v>
      </c>
      <c r="AS28" s="34"/>
      <c r="AT28" s="106" t="n">
        <v>0</v>
      </c>
      <c r="AU28" s="125" t="n">
        <v>0</v>
      </c>
      <c r="AV28" s="106" t="n">
        <v>0</v>
      </c>
      <c r="AW28" s="106" t="n">
        <v>0</v>
      </c>
      <c r="AX28" s="125" t="n">
        <v>19</v>
      </c>
      <c r="AY28" s="106" t="n">
        <v>1440</v>
      </c>
      <c r="AZ28" s="106" t="n">
        <v>0</v>
      </c>
      <c r="BB28" s="126" t="n">
        <v>953</v>
      </c>
      <c r="BC28" s="126" t="n">
        <v>945</v>
      </c>
      <c r="BD28" s="126" t="n">
        <v>985</v>
      </c>
      <c r="BE28" s="126" t="n">
        <f aca="false">BC28-BB28</f>
        <v>-8</v>
      </c>
      <c r="BF28" s="126" t="n">
        <f aca="false">AQ29</f>
        <v>8618.38738416637</v>
      </c>
      <c r="BG28" s="128" t="n">
        <f aca="false">BD28/24</f>
        <v>41.0416666666667</v>
      </c>
      <c r="BH28" s="126" t="n">
        <v>0</v>
      </c>
      <c r="BI28" s="126" t="n">
        <v>0</v>
      </c>
      <c r="BJ28" s="126" t="n">
        <v>23.22</v>
      </c>
      <c r="BK28" s="126" t="n">
        <v>20.69</v>
      </c>
      <c r="BL28" s="126" t="n">
        <v>15.25</v>
      </c>
      <c r="BM28" s="126" t="n">
        <v>50.13</v>
      </c>
      <c r="BN28" s="126" t="n">
        <v>0.9357</v>
      </c>
      <c r="BO28" s="126" t="n">
        <v>87.99</v>
      </c>
      <c r="BP28" s="126" t="n">
        <v>87.17</v>
      </c>
      <c r="BQ28" s="176" t="n">
        <v>0</v>
      </c>
      <c r="BR28" s="126" t="n">
        <v>11435</v>
      </c>
      <c r="BS28" s="126" t="n">
        <v>11679</v>
      </c>
      <c r="BT28" s="126" t="n">
        <v>0</v>
      </c>
    </row>
    <row r="29" customFormat="false" ht="14.3" hidden="false" customHeight="false" outlineLevel="0" collapsed="false">
      <c r="A29" s="189"/>
      <c r="B29" s="55" t="n">
        <v>43699</v>
      </c>
      <c r="C29" s="103" t="n">
        <v>93</v>
      </c>
      <c r="D29" s="132" t="n">
        <v>0.643</v>
      </c>
      <c r="E29" s="105" t="n">
        <v>83.8</v>
      </c>
      <c r="F29" s="107" t="n">
        <v>103</v>
      </c>
      <c r="G29" s="107" t="n">
        <v>85</v>
      </c>
      <c r="H29" s="107" t="n">
        <v>22</v>
      </c>
      <c r="I29" s="107" t="n">
        <v>51</v>
      </c>
      <c r="J29" s="107" t="n">
        <v>24</v>
      </c>
      <c r="K29" s="107" t="n">
        <v>0</v>
      </c>
      <c r="L29" s="151" t="n">
        <v>0</v>
      </c>
      <c r="M29" s="151" t="n">
        <v>54</v>
      </c>
      <c r="N29" s="151" t="n">
        <v>0</v>
      </c>
      <c r="O29" s="151" t="n">
        <v>0</v>
      </c>
      <c r="P29" s="151" t="n">
        <v>0</v>
      </c>
      <c r="Q29" s="151" t="n">
        <v>0</v>
      </c>
      <c r="R29" s="152" t="n">
        <v>3465</v>
      </c>
      <c r="S29" s="110" t="n">
        <v>2886</v>
      </c>
      <c r="T29" s="110" t="n">
        <v>2799</v>
      </c>
      <c r="U29" s="111" t="n">
        <v>2741</v>
      </c>
      <c r="V29" s="111" t="n">
        <v>2827</v>
      </c>
      <c r="W29" s="107" t="n">
        <v>39</v>
      </c>
      <c r="X29" s="107" t="n">
        <v>0</v>
      </c>
      <c r="Y29" s="107" t="n">
        <v>39</v>
      </c>
      <c r="Z29" s="107" t="n">
        <v>0</v>
      </c>
      <c r="AA29" s="107" t="n">
        <v>60</v>
      </c>
      <c r="AB29" s="107" t="n">
        <v>0</v>
      </c>
      <c r="AC29" s="106" t="n">
        <f aca="false">(V29-U29)+AZ29</f>
        <v>86</v>
      </c>
      <c r="AD29" s="113" t="n">
        <f aca="false">U29-T29</f>
        <v>-58</v>
      </c>
      <c r="AE29" s="107" t="n">
        <v>122</v>
      </c>
      <c r="AF29" s="114" t="n">
        <f aca="false">IF(AE29&gt;0, V29/(AE29*24),"no data")</f>
        <v>0.965505464480874</v>
      </c>
      <c r="AG29" s="115" t="n">
        <f aca="false">IF(R29&gt;0,R29/24,"no data")</f>
        <v>144.375</v>
      </c>
      <c r="AH29" s="114" t="n">
        <f aca="false">IF(U29&gt;0,(U29/R29),"no data")</f>
        <v>0.791053391053391</v>
      </c>
      <c r="AI29" s="116" t="n">
        <f aca="false">(1440-((W29*X29)+(Y29*Z29)+(AA29*AB29))/(W29+Y29+AA29))/1440</f>
        <v>1</v>
      </c>
      <c r="AJ29" s="117" t="n">
        <f aca="false">IF(U29&gt;0,(1440-((X29*W29+AT29*AU29)+(Z29*Y29+AV29*AW29)+(AA29*AB29+AX29*AY29))/(W29+Y29+AA29))/1440,"no data")</f>
        <v>0.854015700483092</v>
      </c>
      <c r="AK29" s="91" t="n">
        <v>5.022</v>
      </c>
      <c r="AL29" s="96" t="n">
        <v>132.31</v>
      </c>
      <c r="AM29" s="105" t="n">
        <f aca="false">AK29*AL29</f>
        <v>664.46082</v>
      </c>
      <c r="AN29" s="91" t="n">
        <v>22.941061</v>
      </c>
      <c r="AO29" s="166" t="n">
        <v>1000.76186537318</v>
      </c>
      <c r="AP29" s="121" t="n">
        <f aca="false">AN29*AO29</f>
        <v>22958.539</v>
      </c>
      <c r="AQ29" s="122" t="n">
        <f aca="false">IF(U29&gt;0,((((AK29*AL29)+(AN29*AO29))/(U29*1000))*1000000),"no data")</f>
        <v>8618.38738416637</v>
      </c>
      <c r="AR29" s="123" t="n">
        <f aca="false">S29/24</f>
        <v>120.25</v>
      </c>
      <c r="AS29" s="34"/>
      <c r="AT29" s="106" t="n">
        <v>14</v>
      </c>
      <c r="AU29" s="125" t="n">
        <v>15</v>
      </c>
      <c r="AV29" s="125" t="n">
        <v>0</v>
      </c>
      <c r="AW29" s="106" t="n">
        <v>0</v>
      </c>
      <c r="AX29" s="125" t="n">
        <v>20</v>
      </c>
      <c r="AY29" s="106" t="n">
        <v>1440</v>
      </c>
      <c r="AZ29" s="106" t="n">
        <v>0</v>
      </c>
      <c r="BB29" s="181" t="n">
        <v>914</v>
      </c>
      <c r="BC29" s="181" t="n">
        <v>944</v>
      </c>
      <c r="BD29" s="181" t="n">
        <v>969</v>
      </c>
      <c r="BE29" s="181" t="n">
        <f aca="false">BC29-BB29</f>
        <v>30</v>
      </c>
      <c r="BF29" s="181" t="n">
        <f aca="false">AQ29</f>
        <v>8618.38738416637</v>
      </c>
      <c r="BG29" s="182" t="n">
        <f aca="false">BD29/24</f>
        <v>40.375</v>
      </c>
      <c r="BH29" s="183" t="n">
        <v>0</v>
      </c>
      <c r="BI29" s="184" t="n">
        <v>0</v>
      </c>
      <c r="BJ29" s="185" t="n">
        <v>22.35</v>
      </c>
      <c r="BK29" s="185" t="n">
        <v>20.83</v>
      </c>
      <c r="BL29" s="185" t="n">
        <v>14.84</v>
      </c>
      <c r="BM29" s="186" t="n">
        <v>50.14</v>
      </c>
      <c r="BN29" s="187" t="n">
        <v>0.9353</v>
      </c>
      <c r="BO29" s="185" t="n">
        <v>87.98</v>
      </c>
      <c r="BP29" s="185" t="n">
        <v>87.13</v>
      </c>
      <c r="BQ29" s="176" t="n">
        <v>0</v>
      </c>
      <c r="BR29" s="185" t="n">
        <v>11448</v>
      </c>
      <c r="BS29" s="185" t="n">
        <v>11702</v>
      </c>
      <c r="BT29" s="182" t="n">
        <v>6.5</v>
      </c>
    </row>
    <row r="30" customFormat="false" ht="14.3" hidden="false" customHeight="false" outlineLevel="0" collapsed="false">
      <c r="A30" s="189"/>
      <c r="B30" s="55" t="n">
        <v>43700</v>
      </c>
      <c r="C30" s="103" t="n">
        <v>92</v>
      </c>
      <c r="D30" s="132" t="n">
        <v>0.602</v>
      </c>
      <c r="E30" s="105" t="n">
        <v>80.81</v>
      </c>
      <c r="F30" s="107" t="n">
        <v>101</v>
      </c>
      <c r="G30" s="107" t="n">
        <v>82</v>
      </c>
      <c r="H30" s="107" t="n">
        <v>15</v>
      </c>
      <c r="I30" s="107" t="n">
        <v>10</v>
      </c>
      <c r="J30" s="107" t="n">
        <v>24</v>
      </c>
      <c r="K30" s="107" t="n">
        <v>0</v>
      </c>
      <c r="L30" s="151" t="n">
        <v>8</v>
      </c>
      <c r="M30" s="151" t="n">
        <v>13</v>
      </c>
      <c r="N30" s="151" t="n">
        <v>0</v>
      </c>
      <c r="O30" s="151" t="n">
        <v>0</v>
      </c>
      <c r="P30" s="151" t="n">
        <v>0</v>
      </c>
      <c r="Q30" s="151" t="n">
        <v>0</v>
      </c>
      <c r="R30" s="152" t="n">
        <v>3471</v>
      </c>
      <c r="S30" s="110" t="n">
        <v>3067</v>
      </c>
      <c r="T30" s="110" t="n">
        <v>2330</v>
      </c>
      <c r="U30" s="111" t="n">
        <v>2290</v>
      </c>
      <c r="V30" s="111" t="n">
        <v>2372</v>
      </c>
      <c r="W30" s="107" t="n">
        <v>39</v>
      </c>
      <c r="X30" s="107" t="n">
        <v>0</v>
      </c>
      <c r="Y30" s="107" t="n">
        <v>39</v>
      </c>
      <c r="Z30" s="107" t="n">
        <v>0</v>
      </c>
      <c r="AA30" s="107" t="n">
        <v>60</v>
      </c>
      <c r="AB30" s="107" t="n">
        <v>0</v>
      </c>
      <c r="AC30" s="106" t="n">
        <f aca="false">(V30-U30)+AZ30</f>
        <v>82</v>
      </c>
      <c r="AD30" s="113" t="n">
        <f aca="false">U30-T30</f>
        <v>-40</v>
      </c>
      <c r="AE30" s="107" t="n">
        <v>121</v>
      </c>
      <c r="AF30" s="114" t="n">
        <f aca="false">IF(AE30&gt;0, V30/(AE30*24),"no data")</f>
        <v>0.816804407713499</v>
      </c>
      <c r="AG30" s="115" t="n">
        <f aca="false">IF(R30&gt;0,R30/24,"no data")</f>
        <v>144.625</v>
      </c>
      <c r="AH30" s="114" t="n">
        <f aca="false">IF(U30&gt;0,(U30/R30),"no data")</f>
        <v>0.659752232785941</v>
      </c>
      <c r="AI30" s="116" t="n">
        <f aca="false">(1440-((W30*X30)+(Y30*Z30)+(AA30*AB30))/(W30+Y30+AA30))/1440</f>
        <v>1</v>
      </c>
      <c r="AJ30" s="117" t="n">
        <f aca="false">IF(U30&gt;0,(1440-((X30*W30+AT30*AU30)+(Z30*Y30+AV30*AW30)+(AA30*AB30+AX30*AY30))/(W30+Y30+AA30))/1440,"no data")</f>
        <v>0.800996376811594</v>
      </c>
      <c r="AK30" s="91" t="n">
        <v>5.016</v>
      </c>
      <c r="AL30" s="96" t="n">
        <v>131.67</v>
      </c>
      <c r="AM30" s="105" t="n">
        <f aca="false">AK30*AL30</f>
        <v>660.45672</v>
      </c>
      <c r="AN30" s="91" t="n">
        <v>19.194789</v>
      </c>
      <c r="AO30" s="166" t="n">
        <v>1006.82742592273</v>
      </c>
      <c r="AP30" s="121" t="n">
        <f aca="false">AN30*AO30</f>
        <v>19325.84</v>
      </c>
      <c r="AQ30" s="122" t="n">
        <f aca="false">IF(U30&gt;0,((((AK30*AL30)+(AN30*AO30))/(U30*1000))*1000000),"no data")</f>
        <v>8727.64048908297</v>
      </c>
      <c r="AR30" s="123" t="n">
        <f aca="false">S30/24</f>
        <v>127.791666666667</v>
      </c>
      <c r="AS30" s="34"/>
      <c r="AT30" s="106" t="n">
        <v>18</v>
      </c>
      <c r="AU30" s="125" t="n">
        <v>37</v>
      </c>
      <c r="AV30" s="125" t="n">
        <v>0</v>
      </c>
      <c r="AW30" s="106" t="n">
        <v>0</v>
      </c>
      <c r="AX30" s="125" t="n">
        <v>27</v>
      </c>
      <c r="AY30" s="106" t="n">
        <v>1440</v>
      </c>
      <c r="AZ30" s="106" t="n">
        <v>0</v>
      </c>
      <c r="BB30" s="126" t="n">
        <v>619</v>
      </c>
      <c r="BC30" s="126" t="n">
        <v>954</v>
      </c>
      <c r="BD30" s="126" t="n">
        <v>799</v>
      </c>
      <c r="BE30" s="126" t="n">
        <f aca="false">BC30-BB30</f>
        <v>335</v>
      </c>
      <c r="BF30" s="126" t="n">
        <f aca="false">AQ30</f>
        <v>8727.64048908297</v>
      </c>
      <c r="BG30" s="128" t="n">
        <f aca="false">BD30/24</f>
        <v>33.2916666666667</v>
      </c>
      <c r="BH30" s="153" t="n">
        <v>0</v>
      </c>
      <c r="BI30" s="154" t="n">
        <v>0</v>
      </c>
      <c r="BJ30" s="156" t="n">
        <v>15.19</v>
      </c>
      <c r="BK30" s="158" t="n">
        <v>20.89</v>
      </c>
      <c r="BL30" s="156" t="n">
        <v>15.05</v>
      </c>
      <c r="BM30" s="155" t="n">
        <v>50.14</v>
      </c>
      <c r="BN30" s="157" t="n">
        <v>0.9356</v>
      </c>
      <c r="BO30" s="156" t="n">
        <v>88.07</v>
      </c>
      <c r="BP30" s="155" t="n">
        <v>87.08</v>
      </c>
      <c r="BQ30" s="176" t="n">
        <v>0</v>
      </c>
      <c r="BR30" s="156" t="n">
        <v>11426</v>
      </c>
      <c r="BS30" s="126" t="n">
        <v>11671</v>
      </c>
      <c r="BT30" s="128" t="n">
        <v>5.3</v>
      </c>
    </row>
    <row r="31" customFormat="false" ht="14.3" hidden="false" customHeight="false" outlineLevel="0" collapsed="false">
      <c r="A31" s="189"/>
      <c r="B31" s="55" t="n">
        <v>43701</v>
      </c>
      <c r="C31" s="103" t="n">
        <v>93.8</v>
      </c>
      <c r="D31" s="132" t="n">
        <v>0.637</v>
      </c>
      <c r="E31" s="105" t="n">
        <v>84.5</v>
      </c>
      <c r="F31" s="107" t="n">
        <v>103</v>
      </c>
      <c r="G31" s="107" t="n">
        <v>84</v>
      </c>
      <c r="H31" s="107" t="n">
        <v>24</v>
      </c>
      <c r="I31" s="107" t="n">
        <v>0</v>
      </c>
      <c r="J31" s="107" t="n">
        <v>24</v>
      </c>
      <c r="K31" s="107" t="n">
        <v>0</v>
      </c>
      <c r="L31" s="151" t="n">
        <v>0</v>
      </c>
      <c r="M31" s="151" t="n">
        <v>0</v>
      </c>
      <c r="N31" s="151" t="n">
        <v>0</v>
      </c>
      <c r="O31" s="151" t="n">
        <v>0</v>
      </c>
      <c r="P31" s="151" t="n">
        <v>0</v>
      </c>
      <c r="Q31" s="151" t="n">
        <v>0</v>
      </c>
      <c r="R31" s="152" t="n">
        <v>3462</v>
      </c>
      <c r="S31" s="110" t="n">
        <v>2867</v>
      </c>
      <c r="T31" s="110" t="n">
        <v>2867</v>
      </c>
      <c r="U31" s="111" t="n">
        <v>2797</v>
      </c>
      <c r="V31" s="111" t="n">
        <v>2880</v>
      </c>
      <c r="W31" s="107" t="n">
        <v>40</v>
      </c>
      <c r="X31" s="107" t="n">
        <v>0</v>
      </c>
      <c r="Y31" s="107" t="n">
        <v>39</v>
      </c>
      <c r="Z31" s="107" t="n">
        <v>0</v>
      </c>
      <c r="AA31" s="107" t="n">
        <v>60</v>
      </c>
      <c r="AB31" s="107" t="n">
        <v>0</v>
      </c>
      <c r="AC31" s="106" t="n">
        <f aca="false">(V31-U31)+AZ31</f>
        <v>83</v>
      </c>
      <c r="AD31" s="113" t="n">
        <f aca="false">U31-T31</f>
        <v>-70</v>
      </c>
      <c r="AE31" s="107" t="n">
        <v>122</v>
      </c>
      <c r="AF31" s="114" t="n">
        <f aca="false">IF(AE31&gt;0, V31/(AE31*24),"no data")</f>
        <v>0.983606557377049</v>
      </c>
      <c r="AG31" s="115" t="n">
        <f aca="false">IF(R31&gt;0,R31/24,"no data")</f>
        <v>144.25</v>
      </c>
      <c r="AH31" s="114" t="n">
        <f aca="false">IF(U31&gt;0,(U31/R31),"no data")</f>
        <v>0.80791450028885</v>
      </c>
      <c r="AI31" s="116" t="n">
        <f aca="false">(1440-((W31*X31)+(Y31*Z31)+(AA31*AB31))/(W31+Y31+AA31))/1440</f>
        <v>1</v>
      </c>
      <c r="AJ31" s="117" t="n">
        <f aca="false">IF(U31&gt;0,(1440-((X31*W31+AT31*AU31)+(Z31*Y31+AV31*AW31)+(AA31*AB31+AX31*AY31))/(W31+Y31+AA31))/1440,"no data")</f>
        <v>0.863309352517986</v>
      </c>
      <c r="AK31" s="91" t="n">
        <v>5.064</v>
      </c>
      <c r="AL31" s="96" t="n">
        <v>134.55</v>
      </c>
      <c r="AM31" s="105" t="n">
        <f aca="false">AK31*AL31</f>
        <v>681.3612</v>
      </c>
      <c r="AN31" s="91" t="n">
        <v>23.265865</v>
      </c>
      <c r="AO31" s="166" t="n">
        <v>1007.0844991149</v>
      </c>
      <c r="AP31" s="121" t="n">
        <f aca="false">AN31*AO31</f>
        <v>23430.692</v>
      </c>
      <c r="AQ31" s="122" t="n">
        <f aca="false">IF(U31&gt;0,((((AK31*AL31)+(AN31*AO31))/(U31*1000))*1000000),"no data")</f>
        <v>8620.68401859135</v>
      </c>
      <c r="AR31" s="123" t="n">
        <f aca="false">S31/24</f>
        <v>119.458333333333</v>
      </c>
      <c r="AS31" s="34"/>
      <c r="AT31" s="106" t="n">
        <v>0</v>
      </c>
      <c r="AU31" s="125" t="n">
        <v>0</v>
      </c>
      <c r="AV31" s="125" t="n">
        <v>0</v>
      </c>
      <c r="AW31" s="106" t="n">
        <v>0</v>
      </c>
      <c r="AX31" s="125" t="n">
        <v>19</v>
      </c>
      <c r="AY31" s="106" t="n">
        <v>1440</v>
      </c>
      <c r="AZ31" s="106" t="n">
        <v>0</v>
      </c>
      <c r="BB31" s="126" t="n">
        <v>954</v>
      </c>
      <c r="BC31" s="126" t="n">
        <v>939</v>
      </c>
      <c r="BD31" s="126" t="n">
        <v>987</v>
      </c>
      <c r="BE31" s="126" t="n">
        <f aca="false">BC31-BB31</f>
        <v>-15</v>
      </c>
      <c r="BF31" s="126" t="n">
        <f aca="false">AQ31</f>
        <v>8620.68401859135</v>
      </c>
      <c r="BG31" s="128" t="n">
        <f aca="false">BD31/24</f>
        <v>41.125</v>
      </c>
      <c r="BH31" s="153" t="n">
        <v>0</v>
      </c>
      <c r="BI31" s="154" t="n">
        <v>0</v>
      </c>
      <c r="BJ31" s="156" t="n">
        <v>23.26</v>
      </c>
      <c r="BK31" s="158" t="n">
        <v>20.68</v>
      </c>
      <c r="BL31" s="156" t="n">
        <v>14.95</v>
      </c>
      <c r="BM31" s="155" t="n">
        <v>50.13</v>
      </c>
      <c r="BN31" s="157" t="n">
        <v>0.935</v>
      </c>
      <c r="BO31" s="156" t="n">
        <v>88.09</v>
      </c>
      <c r="BP31" s="155" t="n">
        <v>87.18</v>
      </c>
      <c r="BQ31" s="176" t="n">
        <v>0</v>
      </c>
      <c r="BR31" s="156" t="n">
        <v>11442</v>
      </c>
      <c r="BS31" s="126" t="n">
        <v>11718</v>
      </c>
      <c r="BT31" s="128" t="n">
        <v>0</v>
      </c>
    </row>
    <row r="32" customFormat="false" ht="14.3" hidden="false" customHeight="false" outlineLevel="0" collapsed="false">
      <c r="A32" s="189"/>
      <c r="B32" s="55" t="n">
        <v>43702</v>
      </c>
      <c r="C32" s="103" t="n">
        <v>94.5</v>
      </c>
      <c r="D32" s="132" t="n">
        <v>0.611</v>
      </c>
      <c r="E32" s="105" t="n">
        <v>83.8</v>
      </c>
      <c r="F32" s="107" t="n">
        <v>104</v>
      </c>
      <c r="G32" s="107" t="n">
        <v>85</v>
      </c>
      <c r="H32" s="107" t="n">
        <v>24</v>
      </c>
      <c r="I32" s="107" t="n">
        <v>0</v>
      </c>
      <c r="J32" s="107" t="n">
        <v>24</v>
      </c>
      <c r="K32" s="107" t="n">
        <v>0</v>
      </c>
      <c r="L32" s="151" t="n">
        <v>0</v>
      </c>
      <c r="M32" s="151" t="n">
        <v>0</v>
      </c>
      <c r="N32" s="151" t="n">
        <v>0</v>
      </c>
      <c r="O32" s="151" t="n">
        <v>0</v>
      </c>
      <c r="P32" s="151" t="n">
        <v>0</v>
      </c>
      <c r="Q32" s="151" t="n">
        <v>0</v>
      </c>
      <c r="R32" s="152" t="n">
        <v>3449</v>
      </c>
      <c r="S32" s="110" t="n">
        <v>2867</v>
      </c>
      <c r="T32" s="110" t="n">
        <v>2867</v>
      </c>
      <c r="U32" s="111" t="n">
        <v>2805</v>
      </c>
      <c r="V32" s="111" t="n">
        <v>2888</v>
      </c>
      <c r="W32" s="107" t="n">
        <v>40</v>
      </c>
      <c r="X32" s="107" t="n">
        <v>0</v>
      </c>
      <c r="Y32" s="107" t="n">
        <v>40</v>
      </c>
      <c r="Z32" s="107" t="n">
        <v>0</v>
      </c>
      <c r="AA32" s="107" t="n">
        <v>60</v>
      </c>
      <c r="AB32" s="107" t="n">
        <v>0</v>
      </c>
      <c r="AC32" s="106" t="n">
        <f aca="false">(V32-U32)+AZ32</f>
        <v>83</v>
      </c>
      <c r="AD32" s="113" t="n">
        <f aca="false">U32-T32</f>
        <v>-62</v>
      </c>
      <c r="AE32" s="107" t="n">
        <v>123</v>
      </c>
      <c r="AF32" s="114" t="n">
        <f aca="false">IF(AE32&gt;0, V32/(AE32*24),"no data")</f>
        <v>0.978319783197832</v>
      </c>
      <c r="AG32" s="115" t="n">
        <f aca="false">IF(R32&gt;0,R32/24,"no data")</f>
        <v>143.708333333333</v>
      </c>
      <c r="AH32" s="114" t="n">
        <f aca="false">IF(U32&gt;0,(U32/R32),"no data")</f>
        <v>0.813279211365613</v>
      </c>
      <c r="AI32" s="116" t="n">
        <f aca="false">(1440-((W32*X32)+(Y32*Z32)+(AA32*AB32))/(W32+Y32+AA32))/1440</f>
        <v>1</v>
      </c>
      <c r="AJ32" s="117" t="n">
        <f aca="false">IF(U32&gt;0,(1440-((X32*W32+AT32*AU32)+(Z32*Y32+AV32*AW32)+(AA32*AB32+AX32*AY32))/(W32+Y32+AA32))/1440,"no data")</f>
        <v>0.864285714285714</v>
      </c>
      <c r="AK32" s="91" t="n">
        <v>5.071</v>
      </c>
      <c r="AL32" s="96" t="n">
        <v>132.77</v>
      </c>
      <c r="AM32" s="105" t="n">
        <f aca="false">AK32*AL32</f>
        <v>673.27667</v>
      </c>
      <c r="AN32" s="91" t="n">
        <v>23.292842</v>
      </c>
      <c r="AO32" s="166" t="n">
        <v>1007.97249215016</v>
      </c>
      <c r="AP32" s="121" t="n">
        <f aca="false">AN32*AO32</f>
        <v>23478.544</v>
      </c>
      <c r="AQ32" s="122" t="n">
        <f aca="false">IF(U32&gt;0,((((AK32*AL32)+(AN32*AO32))/(U32*1000))*1000000),"no data")</f>
        <v>8610.2747486631</v>
      </c>
      <c r="AR32" s="123" t="n">
        <f aca="false">S32/24</f>
        <v>119.458333333333</v>
      </c>
      <c r="AS32" s="34"/>
      <c r="AT32" s="106" t="n">
        <v>0</v>
      </c>
      <c r="AU32" s="125" t="n">
        <v>0</v>
      </c>
      <c r="AV32" s="125" t="n">
        <v>0</v>
      </c>
      <c r="AW32" s="106" t="n">
        <v>0</v>
      </c>
      <c r="AX32" s="125" t="n">
        <v>19</v>
      </c>
      <c r="AY32" s="106" t="n">
        <v>1440</v>
      </c>
      <c r="AZ32" s="106" t="n">
        <v>0</v>
      </c>
      <c r="BB32" s="126" t="n">
        <v>957</v>
      </c>
      <c r="BC32" s="126" t="n">
        <v>942</v>
      </c>
      <c r="BD32" s="126" t="n">
        <v>989</v>
      </c>
      <c r="BE32" s="126" t="n">
        <f aca="false">BC32-BB32</f>
        <v>-15</v>
      </c>
      <c r="BF32" s="126" t="n">
        <f aca="false">AQ32</f>
        <v>8610.2747486631</v>
      </c>
      <c r="BG32" s="128" t="n">
        <f aca="false">BD32/24</f>
        <v>41.2083333333333</v>
      </c>
      <c r="BH32" s="153" t="n">
        <v>0</v>
      </c>
      <c r="BI32" s="154" t="n">
        <v>0</v>
      </c>
      <c r="BJ32" s="156" t="n">
        <v>23.29</v>
      </c>
      <c r="BK32" s="158" t="n">
        <v>20.73</v>
      </c>
      <c r="BL32" s="156" t="n">
        <v>14.72</v>
      </c>
      <c r="BM32" s="155" t="n">
        <v>50.16</v>
      </c>
      <c r="BN32" s="157" t="n">
        <v>0.936</v>
      </c>
      <c r="BO32" s="156" t="n">
        <v>88.06</v>
      </c>
      <c r="BP32" s="155" t="n">
        <v>87.15</v>
      </c>
      <c r="BQ32" s="176" t="n">
        <v>0</v>
      </c>
      <c r="BR32" s="156" t="n">
        <v>11432</v>
      </c>
      <c r="BS32" s="126" t="n">
        <v>11694</v>
      </c>
      <c r="BT32" s="128" t="n">
        <v>5.83</v>
      </c>
    </row>
    <row r="33" customFormat="false" ht="14.3" hidden="false" customHeight="false" outlineLevel="0" collapsed="false">
      <c r="A33" s="189"/>
      <c r="B33" s="55" t="n">
        <v>43703</v>
      </c>
      <c r="C33" s="103" t="n">
        <v>91.96</v>
      </c>
      <c r="D33" s="132" t="n">
        <v>0.674</v>
      </c>
      <c r="E33" s="105" t="n">
        <v>85.2</v>
      </c>
      <c r="F33" s="106" t="n">
        <v>99</v>
      </c>
      <c r="G33" s="106" t="n">
        <v>84</v>
      </c>
      <c r="H33" s="107" t="n">
        <v>24</v>
      </c>
      <c r="I33" s="107" t="n">
        <v>0</v>
      </c>
      <c r="J33" s="107" t="n">
        <v>24</v>
      </c>
      <c r="K33" s="107" t="n">
        <v>0</v>
      </c>
      <c r="L33" s="136" t="n">
        <v>0</v>
      </c>
      <c r="M33" s="136" t="n">
        <v>0</v>
      </c>
      <c r="N33" s="136" t="n">
        <v>0</v>
      </c>
      <c r="O33" s="136" t="n">
        <v>0</v>
      </c>
      <c r="P33" s="136" t="n">
        <v>0</v>
      </c>
      <c r="Q33" s="136" t="n">
        <v>0</v>
      </c>
      <c r="R33" s="136" t="n">
        <v>3476</v>
      </c>
      <c r="S33" s="110" t="n">
        <v>2859</v>
      </c>
      <c r="T33" s="110" t="n">
        <v>2859</v>
      </c>
      <c r="U33" s="111" t="n">
        <v>2795</v>
      </c>
      <c r="V33" s="111" t="n">
        <v>2881</v>
      </c>
      <c r="W33" s="107" t="n">
        <v>40</v>
      </c>
      <c r="X33" s="107" t="n">
        <v>0</v>
      </c>
      <c r="Y33" s="107" t="n">
        <v>39</v>
      </c>
      <c r="Z33" s="106" t="n">
        <v>0</v>
      </c>
      <c r="AA33" s="107" t="n">
        <v>60</v>
      </c>
      <c r="AB33" s="106" t="n">
        <v>0</v>
      </c>
      <c r="AC33" s="106" t="n">
        <f aca="false">(V33-U33)+AZ33</f>
        <v>86</v>
      </c>
      <c r="AD33" s="113" t="n">
        <f aca="false">U33-T33</f>
        <v>-64</v>
      </c>
      <c r="AE33" s="106" t="n">
        <v>122</v>
      </c>
      <c r="AF33" s="114" t="n">
        <f aca="false">IF(AE33&gt;0, V33/(AE33*24),"no data")</f>
        <v>0.983948087431694</v>
      </c>
      <c r="AG33" s="115" t="n">
        <f aca="false">IF(R33&gt;0,R33/24,"no data")</f>
        <v>144.833333333333</v>
      </c>
      <c r="AH33" s="114" t="n">
        <f aca="false">IF(U33&gt;0,(U33/R33),"no data")</f>
        <v>0.804085155350978</v>
      </c>
      <c r="AI33" s="116" t="n">
        <f aca="false">(1440-((W33*X33)+(Y33*Z33)+(AA33*AB33))/(W33+Y33+AA33))/1440</f>
        <v>1</v>
      </c>
      <c r="AJ33" s="117" t="n">
        <f aca="false">IF(U33&gt;0,(1440-((X33*W33+AT33*AU33)+(Z33*Y33+AV33*AW33)+(AA33*AB33+AX33*AY33))/(W33+Y33+AA33))/1440,"no data")</f>
        <v>0.863309352517986</v>
      </c>
      <c r="AK33" s="91" t="n">
        <v>4.954</v>
      </c>
      <c r="AL33" s="96" t="n">
        <v>129.1</v>
      </c>
      <c r="AM33" s="105" t="n">
        <f aca="false">AK33*AL33</f>
        <v>639.5614</v>
      </c>
      <c r="AN33" s="91" t="n">
        <v>23.30486</v>
      </c>
      <c r="AO33" s="166" t="n">
        <v>1006.89658723545</v>
      </c>
      <c r="AP33" s="121" t="n">
        <f aca="false">AN33*AO33</f>
        <v>23465.584</v>
      </c>
      <c r="AQ33" s="122" t="n">
        <f aca="false">IF(U33&gt;0,((((AK33*AL33)+(AN33*AO33))/(U33*1000))*1000000),"no data")</f>
        <v>8624.38118067978</v>
      </c>
      <c r="AR33" s="123" t="n">
        <f aca="false">S33/24</f>
        <v>119.125</v>
      </c>
      <c r="AS33" s="34"/>
      <c r="AT33" s="106" t="n">
        <v>0</v>
      </c>
      <c r="AU33" s="125" t="n">
        <v>0</v>
      </c>
      <c r="AV33" s="125" t="n">
        <v>0</v>
      </c>
      <c r="AW33" s="106" t="n">
        <v>0</v>
      </c>
      <c r="AX33" s="125" t="n">
        <v>19</v>
      </c>
      <c r="AY33" s="106" t="n">
        <v>1440</v>
      </c>
      <c r="AZ33" s="106" t="n">
        <v>0</v>
      </c>
      <c r="BB33" s="126" t="n">
        <v>954</v>
      </c>
      <c r="BC33" s="126" t="n">
        <v>941</v>
      </c>
      <c r="BD33" s="126" t="n">
        <v>986</v>
      </c>
      <c r="BE33" s="126" t="n">
        <f aca="false">BC33-BB33</f>
        <v>-13</v>
      </c>
      <c r="BF33" s="126" t="n">
        <f aca="false">AQ33</f>
        <v>8624.38118067978</v>
      </c>
      <c r="BG33" s="128" t="n">
        <f aca="false">BD33/24</f>
        <v>41.0833333333333</v>
      </c>
      <c r="BH33" s="153" t="n">
        <v>0</v>
      </c>
      <c r="BI33" s="154" t="n">
        <v>0</v>
      </c>
      <c r="BJ33" s="156" t="n">
        <v>23.29</v>
      </c>
      <c r="BK33" s="156" t="n">
        <v>20.73</v>
      </c>
      <c r="BL33" s="156" t="n">
        <v>14.91</v>
      </c>
      <c r="BM33" s="156" t="n">
        <v>50.13</v>
      </c>
      <c r="BN33" s="157" t="n">
        <v>0.9364</v>
      </c>
      <c r="BO33" s="156" t="n">
        <v>88.1</v>
      </c>
      <c r="BP33" s="155" t="n">
        <v>87.3</v>
      </c>
      <c r="BQ33" s="176" t="n">
        <v>0</v>
      </c>
      <c r="BR33" s="126" t="n">
        <v>11472</v>
      </c>
      <c r="BS33" s="126" t="n">
        <v>11737</v>
      </c>
      <c r="BT33" s="128" t="n">
        <v>5.01</v>
      </c>
    </row>
    <row r="34" customFormat="false" ht="14.95" hidden="false" customHeight="true" outlineLevel="0" collapsed="false">
      <c r="A34" s="189" t="s">
        <v>119</v>
      </c>
      <c r="B34" s="55" t="n">
        <v>43704</v>
      </c>
      <c r="C34" s="56" t="n">
        <v>92.2</v>
      </c>
      <c r="D34" s="57" t="n">
        <v>0.676</v>
      </c>
      <c r="E34" s="58" t="n">
        <v>86.4</v>
      </c>
      <c r="F34" s="59" t="n">
        <v>98.6</v>
      </c>
      <c r="G34" s="59" t="n">
        <v>86.8</v>
      </c>
      <c r="H34" s="60" t="n">
        <v>24</v>
      </c>
      <c r="I34" s="60" t="n">
        <v>0</v>
      </c>
      <c r="J34" s="60" t="n">
        <v>24</v>
      </c>
      <c r="K34" s="60" t="n">
        <v>0</v>
      </c>
      <c r="L34" s="61" t="n">
        <v>0</v>
      </c>
      <c r="M34" s="61" t="n">
        <v>0</v>
      </c>
      <c r="N34" s="61" t="n">
        <v>0</v>
      </c>
      <c r="O34" s="61" t="n">
        <v>0</v>
      </c>
      <c r="P34" s="61" t="n">
        <v>0</v>
      </c>
      <c r="Q34" s="61" t="n">
        <v>0</v>
      </c>
      <c r="R34" s="61" t="n">
        <v>3474</v>
      </c>
      <c r="S34" s="62" t="n">
        <v>2855</v>
      </c>
      <c r="T34" s="62" t="n">
        <v>2855</v>
      </c>
      <c r="U34" s="63" t="n">
        <v>2789</v>
      </c>
      <c r="V34" s="63" t="n">
        <v>2873</v>
      </c>
      <c r="W34" s="60" t="n">
        <v>40</v>
      </c>
      <c r="X34" s="60" t="n">
        <v>0</v>
      </c>
      <c r="Y34" s="60" t="n">
        <v>39</v>
      </c>
      <c r="Z34" s="60" t="n">
        <v>0</v>
      </c>
      <c r="AA34" s="60" t="n">
        <v>60</v>
      </c>
      <c r="AB34" s="59" t="n">
        <v>0</v>
      </c>
      <c r="AC34" s="59" t="n">
        <f aca="false">(V34-U34)+AZ34</f>
        <v>84</v>
      </c>
      <c r="AD34" s="65" t="n">
        <f aca="false">U34-T34</f>
        <v>-66</v>
      </c>
      <c r="AE34" s="59" t="n">
        <v>121</v>
      </c>
      <c r="AF34" s="66" t="n">
        <f aca="false">IF(AE34&gt;0, V34/(AE34*24),"no data")</f>
        <v>0.989325068870523</v>
      </c>
      <c r="AG34" s="67" t="n">
        <f aca="false">IF(R34&gt;0,R34/24,"no data")</f>
        <v>144.75</v>
      </c>
      <c r="AH34" s="66" t="n">
        <f aca="false">IF(U34&gt;0,(U34/R34),"no data")</f>
        <v>0.802820955670697</v>
      </c>
      <c r="AI34" s="68" t="n">
        <f aca="false">(1440-((W34*X34)+(Y34*Z34)+(AA34*AB34))/(W34+Y34+AA34))/1440</f>
        <v>1</v>
      </c>
      <c r="AJ34" s="69" t="n">
        <f aca="false">IF(U34&gt;0,(1440-((X34*W34+AT34*AU34)+(Z34*Y34+AV34*AW34)+(AA34*AB34+AX34*AY34))/(W34+Y34+AA34))/1440,"no data")</f>
        <v>0.863309352517986</v>
      </c>
      <c r="AK34" s="91" t="n">
        <v>4.975</v>
      </c>
      <c r="AL34" s="96" t="n">
        <v>134.36</v>
      </c>
      <c r="AM34" s="81" t="n">
        <f aca="false">AK34*AL34</f>
        <v>668.441</v>
      </c>
      <c r="AN34" s="91" t="n">
        <v>23.310975</v>
      </c>
      <c r="AO34" s="166" t="n">
        <v>1005.07516309378</v>
      </c>
      <c r="AP34" s="58" t="n">
        <f aca="false">AN34*AO34</f>
        <v>23429.282</v>
      </c>
      <c r="AQ34" s="166" t="n">
        <f aca="false">IF(U34&gt;0,((((AK34*AL34)+(AN34*AO34))/(U34*1000))*1000000),"no data")</f>
        <v>8640.27357475798</v>
      </c>
      <c r="AR34" s="168" t="n">
        <f aca="false">S34/24</f>
        <v>118.958333333333</v>
      </c>
      <c r="AS34" s="34"/>
      <c r="AT34" s="59" t="n">
        <v>0</v>
      </c>
      <c r="AU34" s="76" t="n">
        <v>0</v>
      </c>
      <c r="AV34" s="76" t="n">
        <v>0</v>
      </c>
      <c r="AW34" s="59" t="n">
        <v>0</v>
      </c>
      <c r="AX34" s="76" t="n">
        <v>19</v>
      </c>
      <c r="AY34" s="59" t="n">
        <v>1440</v>
      </c>
      <c r="AZ34" s="59" t="n">
        <v>0</v>
      </c>
      <c r="BB34" s="77" t="n">
        <v>951</v>
      </c>
      <c r="BC34" s="77" t="n">
        <v>938</v>
      </c>
      <c r="BD34" s="77" t="n">
        <v>984</v>
      </c>
      <c r="BE34" s="77" t="n">
        <f aca="false">BC34-BB34</f>
        <v>-13</v>
      </c>
      <c r="BF34" s="77" t="n">
        <f aca="false">AQ34</f>
        <v>8640.27357475798</v>
      </c>
      <c r="BG34" s="139" t="n">
        <f aca="false">BD34/24</f>
        <v>41</v>
      </c>
      <c r="BH34" s="79" t="n">
        <v>0</v>
      </c>
      <c r="BI34" s="80" t="n">
        <v>0</v>
      </c>
      <c r="BJ34" s="82" t="n">
        <v>23.36</v>
      </c>
      <c r="BK34" s="82" t="n">
        <v>20.73</v>
      </c>
      <c r="BL34" s="82" t="n">
        <v>15.11</v>
      </c>
      <c r="BM34" s="82" t="n">
        <v>50.1</v>
      </c>
      <c r="BN34" s="83" t="n">
        <v>0.9345</v>
      </c>
      <c r="BO34" s="82" t="n">
        <v>88.16</v>
      </c>
      <c r="BP34" s="81" t="n">
        <v>87.32</v>
      </c>
      <c r="BQ34" s="78" t="n">
        <v>0</v>
      </c>
      <c r="BR34" s="77" t="n">
        <v>11530</v>
      </c>
      <c r="BS34" s="77" t="n">
        <v>11746</v>
      </c>
      <c r="BT34" s="78" t="n">
        <v>0</v>
      </c>
    </row>
    <row r="35" customFormat="false" ht="14.3" hidden="false" customHeight="false" outlineLevel="0" collapsed="false">
      <c r="A35" s="189"/>
      <c r="B35" s="55" t="n">
        <v>43705</v>
      </c>
      <c r="C35" s="56" t="n">
        <v>93.2</v>
      </c>
      <c r="D35" s="57" t="n">
        <v>0.651</v>
      </c>
      <c r="E35" s="58" t="n">
        <v>85.3</v>
      </c>
      <c r="F35" s="59" t="n">
        <v>100.6</v>
      </c>
      <c r="G35" s="59" t="n">
        <v>86.7</v>
      </c>
      <c r="H35" s="60" t="n">
        <v>24</v>
      </c>
      <c r="I35" s="60" t="n">
        <v>0</v>
      </c>
      <c r="J35" s="60" t="n">
        <v>24</v>
      </c>
      <c r="K35" s="60" t="n">
        <v>0</v>
      </c>
      <c r="L35" s="61" t="n">
        <v>0</v>
      </c>
      <c r="M35" s="61" t="n">
        <v>0</v>
      </c>
      <c r="N35" s="61" t="n">
        <v>0</v>
      </c>
      <c r="O35" s="61" t="n">
        <v>0</v>
      </c>
      <c r="P35" s="61" t="n">
        <v>0</v>
      </c>
      <c r="Q35" s="61" t="n">
        <v>0</v>
      </c>
      <c r="R35" s="61" t="n">
        <v>3463</v>
      </c>
      <c r="S35" s="62" t="n">
        <v>2857</v>
      </c>
      <c r="T35" s="62" t="n">
        <v>2857</v>
      </c>
      <c r="U35" s="63" t="n">
        <v>2795</v>
      </c>
      <c r="V35" s="63" t="n">
        <v>2881</v>
      </c>
      <c r="W35" s="60" t="n">
        <v>40</v>
      </c>
      <c r="X35" s="60" t="n">
        <v>0</v>
      </c>
      <c r="Y35" s="60" t="n">
        <v>39</v>
      </c>
      <c r="Z35" s="60" t="n">
        <v>0</v>
      </c>
      <c r="AA35" s="60" t="n">
        <v>60</v>
      </c>
      <c r="AB35" s="59" t="n">
        <v>0</v>
      </c>
      <c r="AC35" s="59" t="n">
        <f aca="false">(V35-U35)+AZ35</f>
        <v>86</v>
      </c>
      <c r="AD35" s="65" t="n">
        <f aca="false">U35-T35</f>
        <v>-62</v>
      </c>
      <c r="AE35" s="59" t="n">
        <v>121</v>
      </c>
      <c r="AF35" s="66" t="n">
        <f aca="false">IF(AE35&gt;0, V35/(AE35*24),"no data")</f>
        <v>0.992079889807163</v>
      </c>
      <c r="AG35" s="67" t="n">
        <f aca="false">IF(R35&gt;0,R35/24,"no data")</f>
        <v>144.291666666667</v>
      </c>
      <c r="AH35" s="66" t="n">
        <f aca="false">IF(U35&gt;0,(U35/R35),"no data")</f>
        <v>0.807103667340456</v>
      </c>
      <c r="AI35" s="68" t="n">
        <f aca="false">(1440-((W35*X35)+(Y35*Z35)+(AA35*AB35))/(W35+Y35+AA35))/1440</f>
        <v>1</v>
      </c>
      <c r="AJ35" s="69" t="n">
        <f aca="false">IF(U35&gt;0,(1440-((X35*W35+AT35*AU35)+(Z35*Y35+AV35*AW35)+(AA35*AB35+AX35*AY35))/(W35+Y35+AA35))/1440,"no data")</f>
        <v>0.863309352517986</v>
      </c>
      <c r="AK35" s="91" t="n">
        <v>4.9</v>
      </c>
      <c r="AL35" s="96" t="n">
        <v>127.42</v>
      </c>
      <c r="AM35" s="81" t="n">
        <f aca="false">AK35*AL35</f>
        <v>624.358</v>
      </c>
      <c r="AN35" s="91" t="n">
        <v>23.320679</v>
      </c>
      <c r="AO35" s="166" t="n">
        <v>1006.21838669449</v>
      </c>
      <c r="AP35" s="58" t="n">
        <f aca="false">AN35*AO35</f>
        <v>23465.696</v>
      </c>
      <c r="AQ35" s="166" t="n">
        <f aca="false">IF(U35&gt;0,((((AK35*AL35)+(AN35*AO35))/(U35*1000))*1000000),"no data")</f>
        <v>8618.98175313059</v>
      </c>
      <c r="AR35" s="168" t="n">
        <f aca="false">S35/24</f>
        <v>119.041666666667</v>
      </c>
      <c r="AS35" s="34"/>
      <c r="AT35" s="59" t="n">
        <v>0</v>
      </c>
      <c r="AU35" s="76" t="n">
        <v>0</v>
      </c>
      <c r="AV35" s="76" t="n">
        <v>0</v>
      </c>
      <c r="AW35" s="59" t="n">
        <v>0</v>
      </c>
      <c r="AX35" s="76" t="n">
        <v>19</v>
      </c>
      <c r="AY35" s="59" t="n">
        <v>1440</v>
      </c>
      <c r="AZ35" s="59" t="n">
        <v>0</v>
      </c>
      <c r="BB35" s="77" t="n">
        <v>954</v>
      </c>
      <c r="BC35" s="77" t="n">
        <v>942</v>
      </c>
      <c r="BD35" s="77" t="n">
        <v>985</v>
      </c>
      <c r="BE35" s="77" t="n">
        <f aca="false">BC35-BB35</f>
        <v>-12</v>
      </c>
      <c r="BF35" s="77" t="n">
        <f aca="false">AQ35</f>
        <v>8618.98175313059</v>
      </c>
      <c r="BG35" s="139" t="n">
        <f aca="false">BD35/24</f>
        <v>41.0416666666667</v>
      </c>
      <c r="BH35" s="79" t="n">
        <v>0</v>
      </c>
      <c r="BI35" s="80" t="n">
        <v>0</v>
      </c>
      <c r="BJ35" s="82" t="n">
        <v>23.37</v>
      </c>
      <c r="BK35" s="82" t="n">
        <v>20.73</v>
      </c>
      <c r="BL35" s="82" t="n">
        <v>14.91</v>
      </c>
      <c r="BM35" s="82" t="n">
        <v>50.14</v>
      </c>
      <c r="BN35" s="83" t="n">
        <v>0.9371</v>
      </c>
      <c r="BO35" s="82" t="n">
        <v>88.1</v>
      </c>
      <c r="BP35" s="81" t="n">
        <v>87.2</v>
      </c>
      <c r="BQ35" s="78" t="n">
        <v>0</v>
      </c>
      <c r="BR35" s="77" t="n">
        <v>11516</v>
      </c>
      <c r="BS35" s="77" t="n">
        <v>11730</v>
      </c>
      <c r="BT35" s="78" t="n">
        <v>6</v>
      </c>
    </row>
    <row r="36" customFormat="false" ht="14.3" hidden="false" customHeight="false" outlineLevel="0" collapsed="false">
      <c r="A36" s="189"/>
      <c r="B36" s="55" t="n">
        <v>43706</v>
      </c>
      <c r="C36" s="56" t="n">
        <v>95.17</v>
      </c>
      <c r="D36" s="57" t="n">
        <v>0.64</v>
      </c>
      <c r="E36" s="58" t="n">
        <v>86.72</v>
      </c>
      <c r="F36" s="59" t="n">
        <v>103</v>
      </c>
      <c r="G36" s="59" t="n">
        <v>87</v>
      </c>
      <c r="H36" s="60" t="n">
        <v>24</v>
      </c>
      <c r="I36" s="60" t="n">
        <v>0</v>
      </c>
      <c r="J36" s="60" t="n">
        <v>24</v>
      </c>
      <c r="K36" s="60" t="n">
        <v>0</v>
      </c>
      <c r="L36" s="61" t="n">
        <v>0</v>
      </c>
      <c r="M36" s="61" t="n">
        <v>0</v>
      </c>
      <c r="N36" s="61" t="n">
        <v>0</v>
      </c>
      <c r="O36" s="61" t="n">
        <v>0</v>
      </c>
      <c r="P36" s="61" t="n">
        <v>0</v>
      </c>
      <c r="Q36" s="61" t="n">
        <v>0</v>
      </c>
      <c r="R36" s="61" t="n">
        <v>3447</v>
      </c>
      <c r="S36" s="62" t="n">
        <v>2840</v>
      </c>
      <c r="T36" s="62" t="n">
        <v>2840</v>
      </c>
      <c r="U36" s="63" t="n">
        <v>2771</v>
      </c>
      <c r="V36" s="63" t="n">
        <v>2856</v>
      </c>
      <c r="W36" s="60" t="n">
        <v>39</v>
      </c>
      <c r="X36" s="60" t="n">
        <v>0</v>
      </c>
      <c r="Y36" s="60" t="n">
        <v>39</v>
      </c>
      <c r="Z36" s="60" t="n">
        <v>0</v>
      </c>
      <c r="AA36" s="60" t="n">
        <v>60</v>
      </c>
      <c r="AB36" s="59" t="n">
        <v>0</v>
      </c>
      <c r="AC36" s="59" t="n">
        <f aca="false">(V36-U36)+AZ36</f>
        <v>85</v>
      </c>
      <c r="AD36" s="65" t="n">
        <f aca="false">U36-T36</f>
        <v>-69</v>
      </c>
      <c r="AE36" s="59" t="n">
        <v>121</v>
      </c>
      <c r="AF36" s="66" t="n">
        <f aca="false">IF(AE36&gt;0, V36/(AE36*24),"no data")</f>
        <v>0.983471074380165</v>
      </c>
      <c r="AG36" s="67" t="n">
        <f aca="false">IF(R36&gt;0,R36/24,"no data")</f>
        <v>143.625</v>
      </c>
      <c r="AH36" s="66" t="n">
        <f aca="false">IF(U36&gt;0,(U36/R36),"no data")</f>
        <v>0.80388743835219</v>
      </c>
      <c r="AI36" s="68" t="n">
        <f aca="false">(1440-((W36*X36)+(Y36*Z36)+(AA36*AB36))/(W36+Y36+AA36))/1440</f>
        <v>1</v>
      </c>
      <c r="AJ36" s="69" t="n">
        <f aca="false">IF(U36&gt;0,(1440-((X36*W36+AT36*AU36)+(Z36*Y36+AV36*AW36)+(AA36*AB36+AX36*AY36))/(W36+Y36+AA36))/1440,"no data")</f>
        <v>0.86231884057971</v>
      </c>
      <c r="AK36" s="91" t="n">
        <v>4.896</v>
      </c>
      <c r="AL36" s="96" t="n">
        <v>129.57</v>
      </c>
      <c r="AM36" s="81" t="n">
        <f aca="false">AK36*AL36</f>
        <v>634.37472</v>
      </c>
      <c r="AN36" s="91" t="n">
        <v>23.157515</v>
      </c>
      <c r="AO36" s="166" t="n">
        <v>1007.93362327521</v>
      </c>
      <c r="AP36" s="58" t="n">
        <f aca="false">AN36*AO36</f>
        <v>23341.238</v>
      </c>
      <c r="AQ36" s="166" t="n">
        <f aca="false">IF(U36&gt;0,((((AK36*AL36)+(AN36*AO36))/(U36*1000))*1000000),"no data")</f>
        <v>8652.33226993865</v>
      </c>
      <c r="AR36" s="168" t="n">
        <f aca="false">S36/24</f>
        <v>118.333333333333</v>
      </c>
      <c r="AS36" s="34"/>
      <c r="AT36" s="59" t="n">
        <v>0</v>
      </c>
      <c r="AU36" s="76" t="n">
        <v>0</v>
      </c>
      <c r="AV36" s="76" t="n">
        <v>0</v>
      </c>
      <c r="AW36" s="59" t="n">
        <v>0</v>
      </c>
      <c r="AX36" s="76" t="n">
        <v>19</v>
      </c>
      <c r="AY36" s="59" t="n">
        <v>1440</v>
      </c>
      <c r="AZ36" s="59" t="n">
        <v>0</v>
      </c>
      <c r="BB36" s="77" t="n">
        <v>943</v>
      </c>
      <c r="BC36" s="77" t="n">
        <v>933</v>
      </c>
      <c r="BD36" s="77" t="n">
        <v>980</v>
      </c>
      <c r="BE36" s="77" t="n">
        <f aca="false">BC36-BB36</f>
        <v>-10</v>
      </c>
      <c r="BF36" s="77" t="n">
        <f aca="false">AQ36</f>
        <v>8652.33226993865</v>
      </c>
      <c r="BG36" s="139" t="n">
        <f aca="false">BD36/24</f>
        <v>40.8333333333333</v>
      </c>
      <c r="BH36" s="79" t="n">
        <v>0</v>
      </c>
      <c r="BI36" s="80" t="n">
        <v>0</v>
      </c>
      <c r="BJ36" s="82" t="n">
        <v>23.22</v>
      </c>
      <c r="BK36" s="82" t="n">
        <v>20.58</v>
      </c>
      <c r="BL36" s="82" t="n">
        <v>14.6</v>
      </c>
      <c r="BM36" s="82" t="n">
        <v>50.13</v>
      </c>
      <c r="BN36" s="83" t="n">
        <v>0.9364</v>
      </c>
      <c r="BO36" s="82" t="n">
        <v>88.15</v>
      </c>
      <c r="BP36" s="81" t="n">
        <v>87.24</v>
      </c>
      <c r="BQ36" s="78" t="n">
        <v>0</v>
      </c>
      <c r="BR36" s="77" t="n">
        <v>11542</v>
      </c>
      <c r="BS36" s="77" t="n">
        <v>11734</v>
      </c>
      <c r="BT36" s="78" t="n">
        <v>5.6</v>
      </c>
    </row>
    <row r="37" customFormat="false" ht="14.3" hidden="false" customHeight="false" outlineLevel="0" collapsed="false">
      <c r="A37" s="189"/>
      <c r="B37" s="55" t="n">
        <v>43707</v>
      </c>
      <c r="C37" s="56" t="n">
        <v>94.9</v>
      </c>
      <c r="D37" s="57" t="n">
        <v>0.639</v>
      </c>
      <c r="E37" s="58" t="n">
        <v>86.45</v>
      </c>
      <c r="F37" s="59" t="n">
        <v>104</v>
      </c>
      <c r="G37" s="59" t="n">
        <v>87</v>
      </c>
      <c r="H37" s="60" t="n">
        <v>24</v>
      </c>
      <c r="I37" s="60" t="n">
        <v>0</v>
      </c>
      <c r="J37" s="60" t="n">
        <v>24</v>
      </c>
      <c r="K37" s="60" t="n">
        <v>0</v>
      </c>
      <c r="L37" s="61" t="n">
        <v>0</v>
      </c>
      <c r="M37" s="61" t="n">
        <v>0</v>
      </c>
      <c r="N37" s="61" t="n">
        <v>0</v>
      </c>
      <c r="O37" s="61" t="n">
        <v>0</v>
      </c>
      <c r="P37" s="61" t="n">
        <v>0</v>
      </c>
      <c r="Q37" s="61" t="n">
        <v>0</v>
      </c>
      <c r="R37" s="61" t="n">
        <v>3453</v>
      </c>
      <c r="S37" s="62" t="n">
        <v>2839</v>
      </c>
      <c r="T37" s="62" t="n">
        <v>2839</v>
      </c>
      <c r="U37" s="63" t="n">
        <v>2771</v>
      </c>
      <c r="V37" s="63" t="n">
        <v>2858</v>
      </c>
      <c r="W37" s="60" t="n">
        <v>39</v>
      </c>
      <c r="X37" s="60" t="n">
        <v>0</v>
      </c>
      <c r="Y37" s="60" t="n">
        <v>39</v>
      </c>
      <c r="Z37" s="60" t="n">
        <v>0</v>
      </c>
      <c r="AA37" s="60" t="n">
        <v>60</v>
      </c>
      <c r="AB37" s="59" t="n">
        <v>0</v>
      </c>
      <c r="AC37" s="59" t="n">
        <f aca="false">(V37-U37)+AZ37</f>
        <v>87</v>
      </c>
      <c r="AD37" s="65" t="n">
        <f aca="false">U37-T37</f>
        <v>-68</v>
      </c>
      <c r="AE37" s="59" t="n">
        <v>121</v>
      </c>
      <c r="AF37" s="66" t="n">
        <f aca="false">IF(AE37&gt;0, V37/(AE37*24),"no data")</f>
        <v>0.984159779614325</v>
      </c>
      <c r="AG37" s="67" t="n">
        <f aca="false">IF(R37&gt;0,R37/24,"no data")</f>
        <v>143.875</v>
      </c>
      <c r="AH37" s="66" t="n">
        <f aca="false">IF(U37&gt;0,(U37/R37),"no data")</f>
        <v>0.802490587894584</v>
      </c>
      <c r="AI37" s="68" t="n">
        <f aca="false">(1440-((W37*X37)+(Y37*Z37)+(AA37*AB37))/(W37+Y37+AA37))/1440</f>
        <v>1</v>
      </c>
      <c r="AJ37" s="69" t="n">
        <f aca="false">IF(U37&gt;0,(1440-((X37*W37+AT37*AU37)+(Z37*Y37+AV37*AW37)+(AA37*AB37+AX37*AY37))/(W37+Y37+AA37))/1440,"no data")</f>
        <v>0.86231884057971</v>
      </c>
      <c r="AK37" s="91" t="n">
        <v>4.899</v>
      </c>
      <c r="AL37" s="96" t="n">
        <v>131.8</v>
      </c>
      <c r="AM37" s="81" t="n">
        <f aca="false">AK37*AL37</f>
        <v>645.6882</v>
      </c>
      <c r="AN37" s="91" t="n">
        <v>23.282049</v>
      </c>
      <c r="AO37" s="166" t="n">
        <v>1007.70262960962</v>
      </c>
      <c r="AP37" s="58" t="n">
        <f aca="false">AN37*AO37</f>
        <v>23461.382</v>
      </c>
      <c r="AQ37" s="166" t="n">
        <f aca="false">IF(U37&gt;0,((((AK37*AL37)+(AN37*AO37))/(U37*1000))*1000000),"no data")</f>
        <v>8699.77271743053</v>
      </c>
      <c r="AR37" s="168" t="n">
        <f aca="false">S37/24</f>
        <v>118.291666666667</v>
      </c>
      <c r="AS37" s="34"/>
      <c r="AT37" s="59" t="n">
        <v>0</v>
      </c>
      <c r="AU37" s="76" t="n">
        <v>0</v>
      </c>
      <c r="AV37" s="76" t="n">
        <v>0</v>
      </c>
      <c r="AW37" s="59" t="n">
        <v>0</v>
      </c>
      <c r="AX37" s="76" t="n">
        <v>19</v>
      </c>
      <c r="AY37" s="59" t="n">
        <v>1440</v>
      </c>
      <c r="AZ37" s="59" t="n">
        <v>0</v>
      </c>
      <c r="BB37" s="77" t="n">
        <v>945</v>
      </c>
      <c r="BC37" s="77" t="n">
        <v>933</v>
      </c>
      <c r="BD37" s="77" t="n">
        <v>980</v>
      </c>
      <c r="BE37" s="77" t="n">
        <f aca="false">BC37-BB37</f>
        <v>-12</v>
      </c>
      <c r="BF37" s="77" t="n">
        <f aca="false">AQ37</f>
        <v>8699.77271743053</v>
      </c>
      <c r="BG37" s="139" t="n">
        <f aca="false">BD37/24</f>
        <v>40.8333333333333</v>
      </c>
      <c r="BH37" s="79" t="n">
        <v>0</v>
      </c>
      <c r="BI37" s="80" t="n">
        <v>0</v>
      </c>
      <c r="BJ37" s="82" t="n">
        <v>23.34</v>
      </c>
      <c r="BK37" s="82" t="n">
        <v>20.74</v>
      </c>
      <c r="BL37" s="82" t="n">
        <v>14.43</v>
      </c>
      <c r="BM37" s="82" t="n">
        <v>50.13</v>
      </c>
      <c r="BN37" s="83" t="n">
        <v>0.9356</v>
      </c>
      <c r="BO37" s="82" t="n">
        <v>88.03</v>
      </c>
      <c r="BP37" s="81" t="n">
        <v>87.22</v>
      </c>
      <c r="BQ37" s="78" t="n">
        <v>0</v>
      </c>
      <c r="BR37" s="77" t="n">
        <v>11595</v>
      </c>
      <c r="BS37" s="77" t="n">
        <v>11810</v>
      </c>
      <c r="BT37" s="78" t="n">
        <v>0</v>
      </c>
    </row>
    <row r="38" customFormat="false" ht="14.3" hidden="false" customHeight="false" outlineLevel="0" collapsed="false">
      <c r="A38" s="189"/>
      <c r="B38" s="55" t="n">
        <v>43708</v>
      </c>
      <c r="C38" s="56" t="n">
        <v>90.1</v>
      </c>
      <c r="D38" s="57" t="n">
        <v>0.696</v>
      </c>
      <c r="E38" s="58" t="n">
        <v>85.3</v>
      </c>
      <c r="F38" s="59" t="n">
        <v>101</v>
      </c>
      <c r="G38" s="59" t="n">
        <v>84</v>
      </c>
      <c r="H38" s="60" t="n">
        <v>24</v>
      </c>
      <c r="I38" s="60" t="n">
        <v>0</v>
      </c>
      <c r="J38" s="60" t="n">
        <v>24</v>
      </c>
      <c r="K38" s="60" t="n">
        <v>0</v>
      </c>
      <c r="L38" s="61" t="n">
        <v>0</v>
      </c>
      <c r="M38" s="61" t="n">
        <v>0</v>
      </c>
      <c r="N38" s="61" t="n">
        <v>0</v>
      </c>
      <c r="O38" s="61" t="n">
        <v>0</v>
      </c>
      <c r="P38" s="61" t="n">
        <v>0</v>
      </c>
      <c r="Q38" s="61" t="n">
        <v>0</v>
      </c>
      <c r="R38" s="61" t="n">
        <v>3496</v>
      </c>
      <c r="S38" s="62" t="n">
        <v>2863</v>
      </c>
      <c r="T38" s="62" t="n">
        <v>2863</v>
      </c>
      <c r="U38" s="63" t="n">
        <v>2806</v>
      </c>
      <c r="V38" s="63" t="n">
        <v>2888</v>
      </c>
      <c r="W38" s="60" t="n">
        <v>40</v>
      </c>
      <c r="X38" s="60" t="n">
        <v>0</v>
      </c>
      <c r="Y38" s="60" t="n">
        <v>40</v>
      </c>
      <c r="Z38" s="60" t="n">
        <v>0</v>
      </c>
      <c r="AA38" s="60" t="n">
        <v>60</v>
      </c>
      <c r="AB38" s="59" t="n">
        <v>0</v>
      </c>
      <c r="AC38" s="59" t="n">
        <f aca="false">(V38-U38)+AZ38</f>
        <v>82</v>
      </c>
      <c r="AD38" s="65" t="n">
        <f aca="false">U38-T38</f>
        <v>-57</v>
      </c>
      <c r="AE38" s="59" t="n">
        <v>122</v>
      </c>
      <c r="AF38" s="66" t="n">
        <f aca="false">IF(AE38&gt;0, V38/(AE38*24),"no data")</f>
        <v>0.986338797814208</v>
      </c>
      <c r="AG38" s="67" t="n">
        <f aca="false">IF(R38&gt;0,R38/24,"no data")</f>
        <v>145.666666666667</v>
      </c>
      <c r="AH38" s="66" t="n">
        <f aca="false">IF(U38&gt;0,(U38/R38),"no data")</f>
        <v>0.802631578947369</v>
      </c>
      <c r="AI38" s="68" t="n">
        <f aca="false">(1440-((W38*X38)+(Y38*Z38)+(AA38*AB38))/(W38+Y38+AA38))/1440</f>
        <v>1</v>
      </c>
      <c r="AJ38" s="69" t="n">
        <f aca="false">IF(U38&gt;0,(1440-((X38*W38+AT38*AU38)+(Z38*Y38+AV38*AW38)+(AA38*AB38+AX38*AY38))/(W38+Y38+AA38))/1440,"no data")</f>
        <v>0.864285714285714</v>
      </c>
      <c r="AK38" s="91" t="n">
        <v>4.88</v>
      </c>
      <c r="AL38" s="96" t="n">
        <v>130.11</v>
      </c>
      <c r="AM38" s="81" t="n">
        <f aca="false">AK38*AL38</f>
        <v>634.9368</v>
      </c>
      <c r="AN38" s="91" t="n">
        <v>23.698</v>
      </c>
      <c r="AO38" s="166" t="n">
        <v>1007.70268200268</v>
      </c>
      <c r="AP38" s="58" t="n">
        <f aca="false">AN38*AO38</f>
        <v>23880.5381580996</v>
      </c>
      <c r="AQ38" s="166" t="n">
        <f aca="false">IF(U38&gt;0,((((AK38*AL38)+(AN38*AO38))/(U38*1000))*1000000),"no data")</f>
        <v>8736.80504565204</v>
      </c>
      <c r="AR38" s="168" t="n">
        <f aca="false">S38/24</f>
        <v>119.291666666667</v>
      </c>
      <c r="AS38" s="34"/>
      <c r="AT38" s="59" t="n">
        <v>0</v>
      </c>
      <c r="AU38" s="76" t="n">
        <v>0</v>
      </c>
      <c r="AV38" s="76" t="n">
        <v>0</v>
      </c>
      <c r="AW38" s="59" t="n">
        <v>0</v>
      </c>
      <c r="AX38" s="76" t="n">
        <v>19</v>
      </c>
      <c r="AY38" s="59" t="n">
        <v>1440</v>
      </c>
      <c r="AZ38" s="59" t="n">
        <v>0</v>
      </c>
      <c r="BB38" s="77" t="n">
        <v>956</v>
      </c>
      <c r="BC38" s="77" t="n">
        <v>946</v>
      </c>
      <c r="BD38" s="77" t="n">
        <v>986</v>
      </c>
      <c r="BE38" s="77" t="n">
        <f aca="false">BC38-BB38</f>
        <v>-10</v>
      </c>
      <c r="BF38" s="77" t="n">
        <f aca="false">AQ38</f>
        <v>8736.80504565204</v>
      </c>
      <c r="BG38" s="139" t="n">
        <f aca="false">BD38/24</f>
        <v>41.0833333333333</v>
      </c>
      <c r="BH38" s="79" t="n">
        <v>0</v>
      </c>
      <c r="BI38" s="80" t="n">
        <v>0</v>
      </c>
      <c r="BJ38" s="82" t="n">
        <v>23.73</v>
      </c>
      <c r="BK38" s="82" t="n">
        <v>21.07</v>
      </c>
      <c r="BL38" s="82" t="n">
        <v>14.06</v>
      </c>
      <c r="BM38" s="82" t="n">
        <v>50.12</v>
      </c>
      <c r="BN38" s="83" t="n">
        <v>0.9361</v>
      </c>
      <c r="BO38" s="82" t="n">
        <v>87.95</v>
      </c>
      <c r="BP38" s="81" t="n">
        <v>87.11</v>
      </c>
      <c r="BQ38" s="78" t="n">
        <v>0</v>
      </c>
      <c r="BR38" s="77" t="n">
        <v>11671</v>
      </c>
      <c r="BS38" s="77" t="n">
        <v>11762</v>
      </c>
      <c r="BT38" s="78" t="n">
        <v>6.1</v>
      </c>
    </row>
    <row r="39" customFormat="false" ht="14.3" hidden="false" customHeight="false" outlineLevel="0" collapsed="false">
      <c r="A39" s="189"/>
      <c r="B39" s="55" t="n">
        <v>43709</v>
      </c>
      <c r="C39" s="56"/>
      <c r="D39" s="57"/>
      <c r="E39" s="58"/>
      <c r="F39" s="59"/>
      <c r="G39" s="59"/>
      <c r="H39" s="60"/>
      <c r="I39" s="60"/>
      <c r="J39" s="60"/>
      <c r="K39" s="60"/>
      <c r="L39" s="61"/>
      <c r="M39" s="61"/>
      <c r="N39" s="61"/>
      <c r="O39" s="61"/>
      <c r="P39" s="61"/>
      <c r="Q39" s="61"/>
      <c r="R39" s="61"/>
      <c r="S39" s="62"/>
      <c r="T39" s="62"/>
      <c r="U39" s="63"/>
      <c r="V39" s="63"/>
      <c r="W39" s="60"/>
      <c r="X39" s="60"/>
      <c r="Y39" s="60"/>
      <c r="Z39" s="60"/>
      <c r="AA39" s="60"/>
      <c r="AB39" s="59"/>
      <c r="AC39" s="59" t="n">
        <f aca="false">(V39-U39)+AZ39</f>
        <v>0</v>
      </c>
      <c r="AD39" s="65" t="n">
        <f aca="false">U39-T39</f>
        <v>0</v>
      </c>
      <c r="AE39" s="59"/>
      <c r="AF39" s="66" t="str">
        <f aca="false">IF(AE39&gt;0, V39/(AE39*24),"no data")</f>
        <v>no data</v>
      </c>
      <c r="AG39" s="67" t="str">
        <f aca="false">IF(R39&gt;0,R39/24,"no data")</f>
        <v>no data</v>
      </c>
      <c r="AH39" s="66" t="str">
        <f aca="false">IF(U39&gt;0,(U39/R39),"no data")</f>
        <v>no data</v>
      </c>
      <c r="AI39" s="68" t="e">
        <f aca="false">(1440-((W39*X39)+(Y39*Z39)+(AA39*AB39))/(W39+Y39+AA39))/1440</f>
        <v>#DIV/0!</v>
      </c>
      <c r="AJ39" s="69" t="str">
        <f aca="false">IF(U39&gt;0,(1440-((X39*W39+AT39*AU39)+(Z39*Y39+AV39*AW39)+(AA39*AB39+AX39*AY39))/(W39+Y39+AA39))/1440,"no data")</f>
        <v>no data</v>
      </c>
      <c r="AK39" s="91"/>
      <c r="AL39" s="96"/>
      <c r="AM39" s="81" t="n">
        <f aca="false">AK39*AL39</f>
        <v>0</v>
      </c>
      <c r="AN39" s="91"/>
      <c r="AO39" s="166"/>
      <c r="AP39" s="58" t="n">
        <f aca="false">AN39*AO39</f>
        <v>0</v>
      </c>
      <c r="AQ39" s="166" t="str">
        <f aca="false">IF(U39&gt;0,((((AK39*AL39)+(AN39*AO39))/(U39*1000))*1000000),"no data")</f>
        <v>no data</v>
      </c>
      <c r="AR39" s="168" t="n">
        <f aca="false">S39/24</f>
        <v>0</v>
      </c>
      <c r="AS39" s="34"/>
      <c r="AT39" s="59"/>
      <c r="AU39" s="76"/>
      <c r="AV39" s="76"/>
      <c r="AW39" s="59"/>
      <c r="AX39" s="76"/>
      <c r="AY39" s="59"/>
      <c r="AZ39" s="59"/>
      <c r="BB39" s="77"/>
      <c r="BC39" s="77"/>
      <c r="BD39" s="77"/>
      <c r="BE39" s="77" t="n">
        <f aca="false">BC39-BB39</f>
        <v>0</v>
      </c>
      <c r="BF39" s="77" t="str">
        <f aca="false">AQ39</f>
        <v>no data</v>
      </c>
      <c r="BG39" s="139" t="n">
        <f aca="false">BD39/24</f>
        <v>0</v>
      </c>
      <c r="BH39" s="79"/>
      <c r="BI39" s="80"/>
      <c r="BJ39" s="82"/>
      <c r="BK39" s="82"/>
      <c r="BL39" s="82"/>
      <c r="BM39" s="82"/>
      <c r="BN39" s="83"/>
      <c r="BO39" s="82"/>
      <c r="BP39" s="81"/>
      <c r="BQ39" s="78"/>
      <c r="BR39" s="77"/>
      <c r="BS39" s="77"/>
      <c r="BT39" s="78"/>
    </row>
    <row r="40" customFormat="false" ht="14.3" hidden="false" customHeight="false" outlineLevel="0" collapsed="false">
      <c r="A40" s="189"/>
      <c r="B40" s="55" t="n">
        <v>43710</v>
      </c>
      <c r="C40" s="56"/>
      <c r="D40" s="57"/>
      <c r="E40" s="58"/>
      <c r="F40" s="59"/>
      <c r="G40" s="59"/>
      <c r="H40" s="60"/>
      <c r="I40" s="60"/>
      <c r="J40" s="60"/>
      <c r="K40" s="60"/>
      <c r="L40" s="61"/>
      <c r="M40" s="61"/>
      <c r="N40" s="61"/>
      <c r="O40" s="61"/>
      <c r="P40" s="61"/>
      <c r="Q40" s="61"/>
      <c r="R40" s="61"/>
      <c r="S40" s="62"/>
      <c r="T40" s="62"/>
      <c r="U40" s="63"/>
      <c r="V40" s="63"/>
      <c r="W40" s="60"/>
      <c r="X40" s="60"/>
      <c r="Y40" s="60"/>
      <c r="Z40" s="60"/>
      <c r="AA40" s="60"/>
      <c r="AB40" s="59"/>
      <c r="AC40" s="59" t="n">
        <f aca="false">(V40-U40)+AZ40</f>
        <v>0</v>
      </c>
      <c r="AD40" s="65" t="n">
        <f aca="false">U40-T40</f>
        <v>0</v>
      </c>
      <c r="AE40" s="59"/>
      <c r="AF40" s="66" t="str">
        <f aca="false">IF(AE40&gt;0, V40/(AE40*24),"no data")</f>
        <v>no data</v>
      </c>
      <c r="AG40" s="67" t="str">
        <f aca="false">IF(R40&gt;0,R40/24,"no data")</f>
        <v>no data</v>
      </c>
      <c r="AH40" s="66" t="str">
        <f aca="false">IF(U40&gt;0,(U40/R40),"no data")</f>
        <v>no data</v>
      </c>
      <c r="AI40" s="68" t="e">
        <f aca="false">(1440-((W40*X40)+(Y40*Z40)+(AA40*AB40))/(W40+Y40+AA40))/1440</f>
        <v>#DIV/0!</v>
      </c>
      <c r="AJ40" s="69" t="str">
        <f aca="false">IF(U40&gt;0,(1440-((X40*W40+AT40*AU40)+(Z40*Y40+AV40*AW40)+(AA40*AB40+AX40*AY40))/(W40+Y40+AA40))/1440,"no data")</f>
        <v>no data</v>
      </c>
      <c r="AK40" s="91"/>
      <c r="AL40" s="96"/>
      <c r="AM40" s="81" t="n">
        <f aca="false">AK40*AL40</f>
        <v>0</v>
      </c>
      <c r="AN40" s="91"/>
      <c r="AO40" s="166"/>
      <c r="AP40" s="58" t="n">
        <f aca="false">AN40*AO40</f>
        <v>0</v>
      </c>
      <c r="AQ40" s="166" t="str">
        <f aca="false">IF(U40&gt;0,((((AK40*AL40)+(AN40*AO40))/(U40*1000))*1000000),"no data")</f>
        <v>no data</v>
      </c>
      <c r="AR40" s="168" t="n">
        <f aca="false">S40/24</f>
        <v>0</v>
      </c>
      <c r="AS40" s="34"/>
      <c r="AT40" s="59"/>
      <c r="AU40" s="76"/>
      <c r="AV40" s="76"/>
      <c r="AW40" s="59"/>
      <c r="AX40" s="76"/>
      <c r="AY40" s="59"/>
      <c r="AZ40" s="59"/>
      <c r="BB40" s="77"/>
      <c r="BC40" s="77"/>
      <c r="BD40" s="77"/>
      <c r="BE40" s="77" t="n">
        <f aca="false">BC40-BB40</f>
        <v>0</v>
      </c>
      <c r="BF40" s="77" t="str">
        <f aca="false">AQ40</f>
        <v>no data</v>
      </c>
      <c r="BG40" s="139" t="n">
        <f aca="false">BD40/24</f>
        <v>0</v>
      </c>
      <c r="BH40" s="79"/>
      <c r="BI40" s="80"/>
      <c r="BJ40" s="82"/>
      <c r="BK40" s="82"/>
      <c r="BL40" s="82"/>
      <c r="BM40" s="82"/>
      <c r="BN40" s="83"/>
      <c r="BO40" s="82"/>
      <c r="BP40" s="81"/>
      <c r="BQ40" s="78"/>
      <c r="BR40" s="77"/>
      <c r="BS40" s="77"/>
      <c r="BT40" s="78"/>
    </row>
    <row r="41" customFormat="false" ht="14.3" hidden="false" customHeight="false" outlineLevel="0" collapsed="false">
      <c r="A41" s="255"/>
      <c r="B41" s="256" t="s">
        <v>137</v>
      </c>
      <c r="C41" s="257" t="n">
        <f aca="false">AVERAGE(C8:C38)</f>
        <v>92.2616129032258</v>
      </c>
      <c r="D41" s="258" t="n">
        <f aca="false">AVERAGE(D8:D38)</f>
        <v>0.67001935483871</v>
      </c>
      <c r="E41" s="257" t="n">
        <f aca="false">AVERAGE(E8:E38)</f>
        <v>85.0435483870968</v>
      </c>
      <c r="F41" s="257" t="n">
        <f aca="false">AVERAGE(F8:F38)</f>
        <v>100.706451612903</v>
      </c>
      <c r="G41" s="257" t="n">
        <f aca="false">AVERAGE(G8:G38)</f>
        <v>84.8774193548387</v>
      </c>
      <c r="H41" s="257" t="n">
        <f aca="false">SUM(H8:H38)+(INT(SUM(I8:I38)/60))</f>
        <v>612</v>
      </c>
      <c r="I41" s="257" t="n">
        <f aca="false">SUM(I8:I38)+(INT(SUM(J8:J38)/60))</f>
        <v>343</v>
      </c>
      <c r="J41" s="257" t="n">
        <f aca="false">SUM(J8:J38)+(INT(SUM(K8:K38)/60))</f>
        <v>740</v>
      </c>
      <c r="K41" s="257" t="n">
        <f aca="false">SUM(K8:K38)+(INT(SUM(L8:L38)/60))</f>
        <v>55</v>
      </c>
      <c r="L41" s="257" t="n">
        <f aca="false">SUM(L8:L38)+(INT(SUM(M8:M38)/60))</f>
        <v>121</v>
      </c>
      <c r="M41" s="257" t="n">
        <f aca="false">SUM(M8:M38)+(INT(SUM(N8:N38)/60))</f>
        <v>329</v>
      </c>
      <c r="N41" s="257" t="n">
        <f aca="false">SUM(N8:N38)+(INT(SUM(O8:O38)/60))</f>
        <v>0</v>
      </c>
      <c r="O41" s="257" t="n">
        <f aca="false">SUM(O8:O38)+(INT(SUM(P8:P38)/60))</f>
        <v>0</v>
      </c>
      <c r="P41" s="257" t="n">
        <f aca="false">SUM(P8:P38)+(INT(SUM(Q8:Q38)/60))</f>
        <v>0</v>
      </c>
      <c r="Q41" s="257" t="n">
        <f aca="false">SUM(Q8:Q38)+(INT(SUM(Q8:Q38)/60))</f>
        <v>0</v>
      </c>
      <c r="R41" s="259" t="n">
        <f aca="false">SUM(R8:R38)</f>
        <v>107733</v>
      </c>
      <c r="S41" s="259" t="n">
        <f aca="false">SUM(S8:S38)</f>
        <v>91921</v>
      </c>
      <c r="T41" s="259" t="n">
        <f aca="false">SUM(T8:T38)</f>
        <v>80374</v>
      </c>
      <c r="U41" s="347" t="n">
        <v>78557.3</v>
      </c>
      <c r="V41" s="259" t="n">
        <f aca="false">SUM(V8:V38)</f>
        <v>81225</v>
      </c>
      <c r="W41" s="261" t="n">
        <f aca="false">AVERAGE(W8:W38)</f>
        <v>39.6129032258064</v>
      </c>
      <c r="X41" s="261" t="n">
        <f aca="false">SUM(X8:X38)</f>
        <v>110</v>
      </c>
      <c r="Y41" s="261" t="n">
        <f aca="false">AVERAGE(Y8:Y38)</f>
        <v>39.2258064516129</v>
      </c>
      <c r="Z41" s="261" t="n">
        <f aca="false">SUM(Z8:Z38)</f>
        <v>150</v>
      </c>
      <c r="AA41" s="261" t="n">
        <f aca="false">AVERAGE(AA8:AA38)</f>
        <v>60</v>
      </c>
      <c r="AB41" s="261" t="n">
        <f aca="false">SUM(AB8:AB38)</f>
        <v>219</v>
      </c>
      <c r="AC41" s="262" t="n">
        <f aca="false">V41-U41+AZ41</f>
        <v>2668.7</v>
      </c>
      <c r="AD41" s="261" t="n">
        <f aca="false">SUM(AD8:AD38)</f>
        <v>-1717</v>
      </c>
      <c r="AE41" s="261" t="n">
        <f aca="false">AVERAGE(AE8:AE38)</f>
        <v>121.483870967742</v>
      </c>
      <c r="AF41" s="264" t="n">
        <f aca="false">AVERAGE(AF8:AF38)</f>
        <v>0.898486164483504</v>
      </c>
      <c r="AG41" s="261" t="n">
        <f aca="false">AVERAGE(AG8:AG38)</f>
        <v>144.802419354839</v>
      </c>
      <c r="AH41" s="264" t="n">
        <f aca="false">AVERAGE(AH8:AH38)</f>
        <v>0.730564054291413</v>
      </c>
      <c r="AI41" s="264" t="n">
        <f aca="false">AVERAGE(AI8:AI38)</f>
        <v>0.996220975533738</v>
      </c>
      <c r="AJ41" s="264" t="n">
        <f aca="false">AVERAGE(AJ8:AJ38)</f>
        <v>0.832516394701644</v>
      </c>
      <c r="AK41" s="266" t="n">
        <f aca="false">SUM(AK8:AK38)</f>
        <v>153.332</v>
      </c>
      <c r="AL41" s="266" t="n">
        <f aca="false">AVERAGE(AL8:AL38)</f>
        <v>130.276451612903</v>
      </c>
      <c r="AM41" s="266" t="n">
        <f aca="false">SUM(AM8:AM38)</f>
        <v>19975.27979</v>
      </c>
      <c r="AN41" s="266" t="n">
        <f aca="false">SUM(AN8:AN38)</f>
        <v>662.310313</v>
      </c>
      <c r="AO41" s="265" t="n">
        <f aca="false">AVERAGE(AO8:AO38)</f>
        <v>1006.13268381061</v>
      </c>
      <c r="AP41" s="265" t="n">
        <f aca="false">SUM(AP8:AP38)</f>
        <v>666385.9495581</v>
      </c>
      <c r="AQ41" s="267" t="n">
        <f aca="false">((AM41+AP41))/(U41*1000)*1000000</f>
        <v>8737.07764075522</v>
      </c>
      <c r="AR41" s="268"/>
      <c r="AS41" s="34"/>
      <c r="AT41" s="269" t="n">
        <f aca="false">AVERAGE(AT8:AT38)</f>
        <v>7.87096774193548</v>
      </c>
      <c r="AU41" s="269" t="n">
        <f aca="false">SUM(AU8:AU38)</f>
        <v>482</v>
      </c>
      <c r="AV41" s="269" t="n">
        <f aca="false">AVERAGE(AV8:AV38)</f>
        <v>1.09677419354839</v>
      </c>
      <c r="AW41" s="269" t="n">
        <f aca="false">SUM(AW8:AW38)</f>
        <v>36</v>
      </c>
      <c r="AX41" s="269" t="n">
        <f aca="false">AVERAGE(AX8:AX38)</f>
        <v>22.6774193548387</v>
      </c>
      <c r="AY41" s="269" t="n">
        <f aca="false">SUM(AY8:AY38)</f>
        <v>44421</v>
      </c>
      <c r="AZ41" s="269" t="n">
        <f aca="false">SUM(AZ8:AZ38)</f>
        <v>1</v>
      </c>
      <c r="BB41" s="269" t="n">
        <f aca="false">SUM(BB8:BB38)</f>
        <v>24453</v>
      </c>
      <c r="BC41" s="269" t="n">
        <f aca="false">SUM(BC8:BC38)</f>
        <v>29135</v>
      </c>
      <c r="BD41" s="269" t="n">
        <f aca="false">SUM(BD8:BD38)</f>
        <v>27637</v>
      </c>
      <c r="BE41" s="5" t="n">
        <f aca="false">(BC41-BB41)</f>
        <v>4682</v>
      </c>
      <c r="BF41" s="271" t="n">
        <f aca="false">AQ41</f>
        <v>8737.07764075522</v>
      </c>
      <c r="BG41" s="271" t="n">
        <f aca="false">AVERAGE(BG8:BG38)</f>
        <v>37.1465053763441</v>
      </c>
      <c r="BH41" s="271" t="n">
        <f aca="false">SUM(BH8:BH38)</f>
        <v>0</v>
      </c>
      <c r="BI41" s="271" t="n">
        <f aca="false">SUM(BI8:BI38)</f>
        <v>0</v>
      </c>
      <c r="BJ41" s="271" t="n">
        <f aca="false">SUM(BJ8:BJ38)</f>
        <v>607.66</v>
      </c>
      <c r="BK41" s="271" t="n">
        <f aca="false">SUM(BK8:BK38)</f>
        <v>641.34</v>
      </c>
      <c r="BL41" s="271" t="n">
        <f aca="false">SUM(BL8:BL38)</f>
        <v>474.92</v>
      </c>
      <c r="BM41" s="272" t="n">
        <f aca="false">AVERAGE(BM8:BM38)</f>
        <v>50.1283870967742</v>
      </c>
      <c r="BN41" s="272" t="n">
        <f aca="false">AVERAGE(BN8:BN38)</f>
        <v>0.936145161290323</v>
      </c>
      <c r="BO41" s="272" t="n">
        <f aca="false">AVERAGE(BO8:BO38)</f>
        <v>88.1167741935484</v>
      </c>
      <c r="BP41" s="272" t="n">
        <f aca="false">AVERAGE(BP8:BP38)</f>
        <v>87.3129032258064</v>
      </c>
      <c r="BQ41" s="272"/>
      <c r="BR41" s="340" t="n">
        <f aca="false">AVERAGE(BR8:BR38)</f>
        <v>11513.4838709677</v>
      </c>
      <c r="BS41" s="340" t="n">
        <f aca="false">AVERAGE(BS8:BS38)</f>
        <v>11739.3225806452</v>
      </c>
      <c r="BT41" s="273" t="n">
        <f aca="false">SUM(BT8:BT38)</f>
        <v>103.68</v>
      </c>
    </row>
    <row r="42" customFormat="false" ht="14.95" hidden="false" customHeight="false" outlineLevel="0" collapsed="false">
      <c r="A42" s="274"/>
      <c r="B42" s="275" t="s">
        <v>138</v>
      </c>
      <c r="C42" s="276" t="s">
        <v>139</v>
      </c>
      <c r="D42" s="277" t="s">
        <v>140</v>
      </c>
      <c r="E42" s="277"/>
      <c r="F42" s="278" t="s">
        <v>141</v>
      </c>
      <c r="G42" s="278" t="s">
        <v>142</v>
      </c>
      <c r="H42" s="278" t="s">
        <v>80</v>
      </c>
      <c r="I42" s="278" t="s">
        <v>81</v>
      </c>
      <c r="J42" s="278" t="s">
        <v>80</v>
      </c>
      <c r="K42" s="278" t="s">
        <v>81</v>
      </c>
      <c r="L42" s="278" t="s">
        <v>80</v>
      </c>
      <c r="M42" s="278" t="s">
        <v>81</v>
      </c>
      <c r="N42" s="278" t="s">
        <v>80</v>
      </c>
      <c r="O42" s="278" t="s">
        <v>81</v>
      </c>
      <c r="P42" s="279" t="s">
        <v>143</v>
      </c>
      <c r="Q42" s="279" t="s">
        <v>144</v>
      </c>
      <c r="R42" s="279" t="s">
        <v>145</v>
      </c>
      <c r="S42" s="279" t="s">
        <v>145</v>
      </c>
      <c r="T42" s="279" t="s">
        <v>145</v>
      </c>
      <c r="U42" s="279" t="s">
        <v>145</v>
      </c>
      <c r="V42" s="279" t="s">
        <v>145</v>
      </c>
      <c r="W42" s="279" t="s">
        <v>146</v>
      </c>
      <c r="X42" s="279" t="s">
        <v>147</v>
      </c>
      <c r="Y42" s="279" t="s">
        <v>148</v>
      </c>
      <c r="Z42" s="279" t="s">
        <v>147</v>
      </c>
      <c r="AA42" s="279" t="s">
        <v>148</v>
      </c>
      <c r="AB42" s="279" t="s">
        <v>147</v>
      </c>
      <c r="AC42" s="279" t="s">
        <v>149</v>
      </c>
      <c r="AD42" s="279" t="s">
        <v>150</v>
      </c>
      <c r="AE42" s="279" t="s">
        <v>151</v>
      </c>
      <c r="AF42" s="279" t="s">
        <v>152</v>
      </c>
      <c r="AG42" s="279" t="s">
        <v>153</v>
      </c>
      <c r="AH42" s="279" t="s">
        <v>153</v>
      </c>
      <c r="AI42" s="279"/>
      <c r="AJ42" s="279" t="s">
        <v>153</v>
      </c>
      <c r="AK42" s="279" t="s">
        <v>154</v>
      </c>
      <c r="AL42" s="279" t="s">
        <v>153</v>
      </c>
      <c r="AM42" s="279"/>
      <c r="AN42" s="279" t="s">
        <v>154</v>
      </c>
      <c r="AO42" s="279" t="s">
        <v>153</v>
      </c>
      <c r="AP42" s="280"/>
      <c r="AQ42" s="281" t="s">
        <v>153</v>
      </c>
      <c r="AR42" s="282"/>
      <c r="AS42" s="283"/>
      <c r="AZ42" s="284" t="s">
        <v>154</v>
      </c>
      <c r="BF42" s="285" t="str">
        <f aca="false">AQ42</f>
        <v>Avg.</v>
      </c>
      <c r="BR42" s="5"/>
      <c r="BS42" s="5"/>
    </row>
    <row r="43" customFormat="false" ht="14.95" hidden="false" customHeight="false" outlineLevel="0" collapsed="false"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7"/>
      <c r="AQ43" s="288"/>
      <c r="AR43" s="288"/>
      <c r="BA43" s="289"/>
      <c r="BB43" s="290"/>
      <c r="BC43" s="290"/>
      <c r="BD43" s="290"/>
      <c r="BE43" s="5"/>
      <c r="BR43" s="5"/>
      <c r="BS43" s="5"/>
    </row>
    <row r="44" customFormat="false" ht="57.75" hidden="false" customHeight="true" outlineLevel="0" collapsed="false">
      <c r="B44" s="291" t="s">
        <v>155</v>
      </c>
      <c r="C44" s="291" t="s">
        <v>156</v>
      </c>
      <c r="D44" s="291" t="s">
        <v>157</v>
      </c>
      <c r="E44" s="291" t="s">
        <v>4</v>
      </c>
      <c r="F44" s="291" t="s">
        <v>158</v>
      </c>
      <c r="G44" s="291"/>
      <c r="H44" s="291" t="s">
        <v>159</v>
      </c>
      <c r="I44" s="291"/>
      <c r="J44" s="291" t="s">
        <v>160</v>
      </c>
      <c r="K44" s="291"/>
      <c r="L44" s="291" t="s">
        <v>161</v>
      </c>
      <c r="M44" s="291"/>
      <c r="N44" s="291" t="s">
        <v>162</v>
      </c>
      <c r="O44" s="291"/>
      <c r="P44" s="291" t="s">
        <v>163</v>
      </c>
      <c r="Q44" s="291"/>
      <c r="R44" s="292" t="s">
        <v>164</v>
      </c>
      <c r="S44" s="293" t="s">
        <v>165</v>
      </c>
      <c r="T44" s="294" t="s">
        <v>166</v>
      </c>
      <c r="U44" s="291" t="s">
        <v>12</v>
      </c>
      <c r="V44" s="294" t="s">
        <v>13</v>
      </c>
      <c r="W44" s="291" t="s">
        <v>167</v>
      </c>
      <c r="X44" s="291" t="s">
        <v>15</v>
      </c>
      <c r="Y44" s="291" t="s">
        <v>168</v>
      </c>
      <c r="Z44" s="291" t="s">
        <v>17</v>
      </c>
      <c r="AA44" s="291" t="s">
        <v>19</v>
      </c>
      <c r="AB44" s="291" t="s">
        <v>18</v>
      </c>
      <c r="AC44" s="293" t="s">
        <v>20</v>
      </c>
      <c r="AD44" s="295" t="s">
        <v>21</v>
      </c>
      <c r="AE44" s="296" t="s">
        <v>22</v>
      </c>
      <c r="AF44" s="296" t="s">
        <v>23</v>
      </c>
      <c r="AG44" s="296" t="s">
        <v>169</v>
      </c>
      <c r="AH44" s="291" t="s">
        <v>170</v>
      </c>
      <c r="AI44" s="291" t="s">
        <v>26</v>
      </c>
      <c r="AJ44" s="297" t="s">
        <v>27</v>
      </c>
      <c r="AK44" s="294" t="s">
        <v>171</v>
      </c>
      <c r="AL44" s="298" t="s">
        <v>29</v>
      </c>
      <c r="AM44" s="298" t="s">
        <v>30</v>
      </c>
      <c r="AN44" s="294" t="s">
        <v>172</v>
      </c>
      <c r="AO44" s="298" t="s">
        <v>173</v>
      </c>
      <c r="AP44" s="298" t="s">
        <v>33</v>
      </c>
      <c r="AQ44" s="297" t="s">
        <v>174</v>
      </c>
      <c r="AR44" s="299"/>
      <c r="AS44" s="299"/>
      <c r="BA44" s="289"/>
      <c r="BB44" s="290"/>
      <c r="BC44" s="290"/>
      <c r="BD44" s="290"/>
      <c r="BE44" s="300" t="n">
        <f aca="false">AVERAGE(BE27:BE31)</f>
        <v>65.8</v>
      </c>
      <c r="BR44" s="5"/>
      <c r="BS44" s="5"/>
    </row>
    <row r="45" customFormat="false" ht="14.3" hidden="false" customHeight="false" outlineLevel="0" collapsed="false">
      <c r="B45" s="301" t="s">
        <v>110</v>
      </c>
      <c r="C45" s="302" t="n">
        <f aca="false">IF(C6=0,"no data",AVERAGE(C6:C12))</f>
        <v>92.8657142857143</v>
      </c>
      <c r="D45" s="303" t="n">
        <f aca="false">IF(D6=0,"no data",AVERAGE(D6:D12))</f>
        <v>0.662842857142857</v>
      </c>
      <c r="E45" s="302" t="n">
        <f aca="false">IF(E6=0,"no data",AVERAGE(E6:E12))</f>
        <v>85.4928571428571</v>
      </c>
      <c r="F45" s="302" t="n">
        <f aca="false">IF(F6=0,"no data",AVERAGE(F6:F12))</f>
        <v>101.285714285714</v>
      </c>
      <c r="G45" s="302" t="n">
        <f aca="false">IF(G6=0,"no data",AVERAGE(G6:G12))</f>
        <v>85.5714285714286</v>
      </c>
      <c r="H45" s="302" t="n">
        <f aca="false">SUM(H6:H12)+INT(SUM(I6:I12)/60)</f>
        <v>146</v>
      </c>
      <c r="I45" s="302" t="n">
        <f aca="false">SUM(I6:I12)-INT(SUM(I6:I12)/60)*60</f>
        <v>16</v>
      </c>
      <c r="J45" s="302" t="n">
        <f aca="false">SUM(J6:J12)+INT(SUM(K6:K12)/60)</f>
        <v>166</v>
      </c>
      <c r="K45" s="302" t="n">
        <f aca="false">SUM(K6:K12)-INT(SUM(K6:K12)/60)*60</f>
        <v>32</v>
      </c>
      <c r="L45" s="302" t="n">
        <f aca="false">SUM(L6:L12)+INT(SUM(M6:M12)/60)</f>
        <v>20</v>
      </c>
      <c r="M45" s="302" t="n">
        <f aca="false">SUM(M6:M12)-INT(SUM(M6:M12)/60)*60</f>
        <v>46</v>
      </c>
      <c r="N45" s="302" t="n">
        <f aca="false">SUM(N6:N12)+INT(SUM(O6:O12)/60)</f>
        <v>0</v>
      </c>
      <c r="O45" s="302" t="n">
        <f aca="false">SUM(O6:O12)-INT(SUM(O6:O12)/60)*60</f>
        <v>0</v>
      </c>
      <c r="P45" s="302" t="n">
        <f aca="false">SUM(P6:P12)+INT(SUM(Q6:Q12)/60)</f>
        <v>0</v>
      </c>
      <c r="Q45" s="302" t="n">
        <f aca="false">SUM(Q6:Q12)-INT(SUM(Q6:Q12)/60)*60</f>
        <v>0</v>
      </c>
      <c r="R45" s="304" t="n">
        <f aca="false">IF(R6=0,"no data", AVERAGE(R6:R12))</f>
        <v>3468.85714285714</v>
      </c>
      <c r="S45" s="304" t="n">
        <f aca="false">IF(S6=0,"no data", AVERAGE(S6:S12))</f>
        <v>2931.57142857143</v>
      </c>
      <c r="T45" s="304" t="n">
        <f aca="false">IF(T6=0,"no data", AVERAGE(T6:T12))</f>
        <v>2645.85714285714</v>
      </c>
      <c r="U45" s="304" t="n">
        <f aca="false">IF(U6=0,"no data", AVERAGE(U6:U12))</f>
        <v>2592.14285714286</v>
      </c>
      <c r="V45" s="304" t="n">
        <f aca="false">IF(V6=0,"no data", AVERAGE(V6:V12))</f>
        <v>2675</v>
      </c>
      <c r="W45" s="305" t="n">
        <f aca="false">IF(W6=0,"no data", AVERAGE(W6:W12))</f>
        <v>39.5714285714286</v>
      </c>
      <c r="X45" s="306" t="str">
        <f aca="false">IF(AND(X6=0,X7=0,X8=0,X9=0,X10=0,X11= 0,X12=0),"No outage",SUM(X6:X12))</f>
        <v>No outage</v>
      </c>
      <c r="Y45" s="306" t="n">
        <f aca="false">IF(Y6=0,"no data", AVERAGE(Y6:Y12))</f>
        <v>39.2857142857143</v>
      </c>
      <c r="Z45" s="306" t="n">
        <f aca="false">IF(AND(Z6=0,Z7=0,Z8=0,Z9=0,Z10=0,Z11= 0,Z12=0),"No outage",SUM(Z6:Z12))</f>
        <v>71</v>
      </c>
      <c r="AA45" s="306" t="n">
        <f aca="false">IF(AND(AA6=0,AA7=0,AA8=0,AA9=0,AA10=0, AA11=0,AA12=0),"No outage",SUM(AA6:AA12))</f>
        <v>420</v>
      </c>
      <c r="AB45" s="306" t="str">
        <f aca="false">IF(Z6=0,"no data", AVERAGE(AB6:AB12))</f>
        <v>no data</v>
      </c>
      <c r="AC45" s="302" t="str">
        <f aca="false">IF(Z6=0,"no data", SUM(AC6:AC12))</f>
        <v>no data</v>
      </c>
      <c r="AD45" s="302" t="n">
        <f aca="false">IF(AD6=0,"no data", SUM(AD6:AD12))</f>
        <v>-376</v>
      </c>
      <c r="AE45" s="305" t="n">
        <f aca="false">IF(AE6=0,"no data", AVERAGE(AE6:AE12))</f>
        <v>121.142857142857</v>
      </c>
      <c r="AF45" s="307" t="n">
        <f aca="false">IF(AF6=0,"no data", AVERAGE(AF6:AF12))</f>
        <v>0.920059272467059</v>
      </c>
      <c r="AG45" s="306" t="n">
        <f aca="false">IF(AG6=0,"no data", AVERAGE(AG6:AG12))</f>
        <v>144.535714285714</v>
      </c>
      <c r="AH45" s="307" t="n">
        <f aca="false">IF(AH6=0,"no data", AVERAGE(AH6:AH12))</f>
        <v>0.747557719211377</v>
      </c>
      <c r="AI45" s="307" t="n">
        <f aca="false">IF(AI6=0,"no data", AVERAGE(AI6:AI12))</f>
        <v>0.993609817115252</v>
      </c>
      <c r="AJ45" s="307" t="n">
        <f aca="false">IF(AJ6=0,"no data", AVERAGE(AJ6:AJ12))</f>
        <v>0.837805042419776</v>
      </c>
      <c r="AK45" s="306" t="n">
        <f aca="false">IF(AK6=0,"no data", SUM(AK6:AK12))</f>
        <v>35.141</v>
      </c>
      <c r="AL45" s="306" t="n">
        <f aca="false">IF(AL6=0,"no data", AVERAGE(AL6:AL12))</f>
        <v>128.035714285714</v>
      </c>
      <c r="AM45" s="306" t="n">
        <f aca="false">AK45*AL45</f>
        <v>4499.30303571429</v>
      </c>
      <c r="AN45" s="306" t="n">
        <f aca="false">IF(AN6=0,"no data", SUM(AN6:AN12))</f>
        <v>152.904609</v>
      </c>
      <c r="AO45" s="306" t="n">
        <f aca="false">IF(AO6=0,"no data", AVERAGE(AO6:AO12))</f>
        <v>1007.39456854749</v>
      </c>
      <c r="AP45" s="306" t="n">
        <f aca="false">AN45*AO45</f>
        <v>154035.272612477</v>
      </c>
      <c r="AQ45" s="308" t="n">
        <f aca="false">IF(AQ6=0,"no data", AVERAGE(AQ6:AQ12))</f>
        <v>8741.21457378367</v>
      </c>
      <c r="AR45" s="309"/>
      <c r="AS45" s="310"/>
      <c r="BA45" s="289"/>
      <c r="BB45" s="290"/>
      <c r="BC45" s="290"/>
      <c r="BD45" s="290"/>
      <c r="BR45" s="5"/>
      <c r="BS45" s="5"/>
    </row>
    <row r="46" customFormat="false" ht="14.3" hidden="false" customHeight="false" outlineLevel="0" collapsed="false">
      <c r="B46" s="301" t="s">
        <v>111</v>
      </c>
      <c r="C46" s="311" t="n">
        <f aca="false">IF(C13=0,"no data", AVERAGE(C13:C19))</f>
        <v>91.8657142857143</v>
      </c>
      <c r="D46" s="312" t="n">
        <f aca="false">IF(D13=0,"no data", AVERAGE(D13:D19))</f>
        <v>0.7117</v>
      </c>
      <c r="E46" s="314" t="n">
        <f aca="false">IF(E13=0,"no data", AVERAGE(E13:E19))</f>
        <v>87.3614285714286</v>
      </c>
      <c r="F46" s="311" t="n">
        <f aca="false">IF(F13=0,"no data", AVERAGE(F13:F19))</f>
        <v>100.571428571429</v>
      </c>
      <c r="G46" s="311" t="n">
        <f aca="false">IF(G13=0,"no data", AVERAGE(G13:G19))</f>
        <v>85.7142857142857</v>
      </c>
      <c r="H46" s="311" t="n">
        <f aca="false">SUM(H13:H19)+INT(SUM(I13:I19)/60)</f>
        <v>123</v>
      </c>
      <c r="I46" s="311" t="n">
        <f aca="false">SUM(I13:I19)-INT(SUM(J13:J19)/60)</f>
        <v>90</v>
      </c>
      <c r="J46" s="311" t="n">
        <f aca="false">SUM(J13:J19)+INT(SUM(K13:K19)/60)</f>
        <v>166</v>
      </c>
      <c r="K46" s="311" t="n">
        <f aca="false">SUM(K13:K19)-INT(SUM(L13:L19)/60)*60</f>
        <v>22</v>
      </c>
      <c r="L46" s="311" t="n">
        <f aca="false">SUM(L13:L19)+INT(SUM(M13:M19)/60)</f>
        <v>40</v>
      </c>
      <c r="M46" s="311" t="n">
        <f aca="false">SUM(M13:M19)-INT(SUM(N13:N19)/60)*60</f>
        <v>130</v>
      </c>
      <c r="N46" s="311" t="n">
        <f aca="false">SUM(N13:N19)+INT(SUM(O13:O19)/60)</f>
        <v>0</v>
      </c>
      <c r="O46" s="311" t="n">
        <f aca="false">SUM(O13:O19)-INT(SUM(P13:P19)/60)*60</f>
        <v>0</v>
      </c>
      <c r="P46" s="311" t="n">
        <f aca="false">SUM(P13:P19)+INT(SUM(Q13:Q19)/60)</f>
        <v>0</v>
      </c>
      <c r="Q46" s="311" t="n">
        <f aca="false">SUM(Q7:Q13)-INT(SUM(Q13:Q19)/60)*60</f>
        <v>0</v>
      </c>
      <c r="R46" s="313" t="n">
        <f aca="false">IF(R13=0,"no data", AVERAGE(R13:R19))</f>
        <v>3481.28571428571</v>
      </c>
      <c r="S46" s="313" t="n">
        <f aca="false">IF(S13=0,"no data", AVERAGE(S13:S19))</f>
        <v>3017.71428571429</v>
      </c>
      <c r="T46" s="313" t="n">
        <f aca="false">IF(T13=0,"no data", AVERAGE(T13:T19))</f>
        <v>2449.57142857143</v>
      </c>
      <c r="U46" s="313" t="n">
        <f aca="false">IF(U13=0,"no data", SUM(U13:U19))</f>
        <v>16735</v>
      </c>
      <c r="V46" s="313" t="n">
        <f aca="false">IF(V13=0,"no data", SUM(V13:V19))</f>
        <v>17312</v>
      </c>
      <c r="W46" s="313" t="n">
        <f aca="false">IF(W13=0,"no data", AVERAGE(W13:W19))</f>
        <v>39.1428571428571</v>
      </c>
      <c r="X46" s="314" t="n">
        <f aca="false">IF(AND(X13=0,X14=0,X15=0,X16=0,X17=0,X18=0,X19=0),"No outage",SUM(X13:X19))</f>
        <v>110</v>
      </c>
      <c r="Y46" s="314" t="n">
        <f aca="false">IF(AND(Y13=0,Y14=0,Y15=0,Y16=0,Y17=0,Y18=0,Y19=0),"No outage",SUM(Y13:Y19))</f>
        <v>274</v>
      </c>
      <c r="Z46" s="313" t="str">
        <f aca="false">IF(Z13=0,"no data", AVERAGE(Z13:Z19))</f>
        <v>no data</v>
      </c>
      <c r="AA46" s="314" t="n">
        <f aca="false">IF(AND(AA13=0,AA14=0,AA15=0,AA16=0,AA17=0,AA18=0,AA19=0),"No outage",SUM(AA13:AA19))</f>
        <v>420</v>
      </c>
      <c r="AB46" s="313" t="str">
        <f aca="false">IF(AB13=0,"no data", AVERAGE(AB13:AB19))</f>
        <v>no data</v>
      </c>
      <c r="AC46" s="313" t="n">
        <f aca="false">IF(AC13=0,"no data", SUM(AC13:AC19))</f>
        <v>577</v>
      </c>
      <c r="AD46" s="313" t="n">
        <f aca="false">IF(AD13=0,"no data", SUM(AD13:AD19))</f>
        <v>-412</v>
      </c>
      <c r="AE46" s="313" t="n">
        <f aca="false">IF(AE13=0,"no data", AVERAGE(AE13:AE19))</f>
        <v>120.428571428571</v>
      </c>
      <c r="AF46" s="315" t="n">
        <f aca="false">IF(AF13=0,"no data", AVERAGE(AF13:AF19))</f>
        <v>0.855117870150815</v>
      </c>
      <c r="AG46" s="313" t="n">
        <f aca="false">IF(AG13=0,"no data", AVERAGE(AG13:AG19))</f>
        <v>145.053571428571</v>
      </c>
      <c r="AH46" s="315" t="n">
        <f aca="false">IF(AH13=0,"no data", AVERAGE(AH13:AH19))</f>
        <v>0.687295812008066</v>
      </c>
      <c r="AI46" s="315" t="n">
        <f aca="false">IF(AI13=0,"no data", AVERAGE(AI13:AI19))</f>
        <v>0.98965450310559</v>
      </c>
      <c r="AJ46" s="315" t="n">
        <f aca="false">IF(AJ13=0,"no data", AVERAGE(AJ13:AJ19))</f>
        <v>0.81202651048342</v>
      </c>
      <c r="AK46" s="316" t="n">
        <f aca="false">IF(AK13=0,"no data",SUM(AK13:AK19))</f>
        <v>34.826</v>
      </c>
      <c r="AL46" s="317" t="n">
        <f aca="false">IF(AL13=0,"no data", AVERAGE(AL13:AL19))</f>
        <v>129.79</v>
      </c>
      <c r="AM46" s="314" t="n">
        <f aca="false">AK46*AL46</f>
        <v>4520.06654</v>
      </c>
      <c r="AN46" s="314" t="n">
        <f aca="false">IF(AN13=0,"no data", SUM(AN13:AN19))</f>
        <v>142.3787959</v>
      </c>
      <c r="AO46" s="316" t="n">
        <f aca="false">IF(AO13=0,"no data",AVERAGE(AO13:AO19))</f>
        <v>1003.89501799759</v>
      </c>
      <c r="AP46" s="314" t="n">
        <f aca="false">AN46*AO46</f>
        <v>142933.363872505</v>
      </c>
      <c r="AQ46" s="318" t="n">
        <f aca="false">IF(AQ13=0,"no data", AVERAGE(AQ13:AQ19))</f>
        <v>8834.94021116228</v>
      </c>
      <c r="AR46" s="309"/>
      <c r="AS46" s="310"/>
      <c r="AX46" s="0" t="n">
        <f aca="false">3413/12465</f>
        <v>0.273806658644204</v>
      </c>
      <c r="BA46" s="289"/>
      <c r="BC46" s="290"/>
      <c r="BR46" s="5"/>
      <c r="BS46" s="5"/>
    </row>
    <row r="47" customFormat="false" ht="14.3" hidden="false" customHeight="false" outlineLevel="0" collapsed="false">
      <c r="A47" s="290"/>
      <c r="B47" s="301" t="s">
        <v>112</v>
      </c>
      <c r="C47" s="314" t="n">
        <f aca="false">IF(C20=0,"no data", AVERAGE(C20:C26))</f>
        <v>91.3657142857143</v>
      </c>
      <c r="D47" s="312" t="n">
        <f aca="false">IF(D20=0,"no data", AVERAGE(D20:D26))</f>
        <v>0.658828571428572</v>
      </c>
      <c r="E47" s="302" t="n">
        <f aca="false">IF(E20=0,"no data",AVERAGE(E20:E26))</f>
        <v>83.17</v>
      </c>
      <c r="F47" s="314" t="n">
        <f aca="false">IF(F20=0,"no data", AVERAGE(F20:F26))</f>
        <v>99.8142857142857</v>
      </c>
      <c r="G47" s="314" t="n">
        <f aca="false">IF(G20=0,"no data", AVERAGE(G20:G26))</f>
        <v>83.3857142857143</v>
      </c>
      <c r="H47" s="311" t="n">
        <f aca="false">SUM(H20:H26)+INT(SUM(I20:I26)/60)</f>
        <v>109</v>
      </c>
      <c r="I47" s="311" t="n">
        <f aca="false">SUM(I20:I26)-INT(SUM(I26:I26)/60)*60</f>
        <v>125</v>
      </c>
      <c r="J47" s="311" t="n">
        <f aca="false">SUM(J20:J26)+INT(SUM(K20:K26)/60)</f>
        <v>168</v>
      </c>
      <c r="K47" s="311" t="n">
        <f aca="false">SUM(K20:K26)-INT(SUM(K20:K26)/60)*60</f>
        <v>0</v>
      </c>
      <c r="L47" s="311" t="n">
        <f aca="false">SUM(L20:L26)+INT(SUM(M20:M26)/60)</f>
        <v>55</v>
      </c>
      <c r="M47" s="311" t="n">
        <f aca="false">SUM(M20:M26)-INT(SUM(M20:M26)/60)*60</f>
        <v>3</v>
      </c>
      <c r="N47" s="311" t="n">
        <f aca="false">SUM(N20:N26)+INT(SUM(O20:O26)/60)</f>
        <v>0</v>
      </c>
      <c r="O47" s="311" t="n">
        <f aca="false">SUM(O20:O26)-INT(SUM(O20:O26)/60)*60</f>
        <v>0</v>
      </c>
      <c r="P47" s="311" t="n">
        <f aca="false">SUM(P20:P26)+INT(SUM(Q20:Q26)/60)</f>
        <v>0</v>
      </c>
      <c r="Q47" s="311" t="n">
        <f aca="false">SUM(Q20:Q26)-INT(SUM(Q20:Q26)/60)*60</f>
        <v>0</v>
      </c>
      <c r="R47" s="313" t="n">
        <f aca="false">IF(R20=0,"no data", AVERAGE(R20:R26))</f>
        <v>3484.28571428571</v>
      </c>
      <c r="S47" s="313" t="n">
        <f aca="false">IF(S20=0,"no data", AVERAGE(S20:S26))</f>
        <v>3075.42857142857</v>
      </c>
      <c r="T47" s="313" t="n">
        <f aca="false">IF(T20=0,"no data", AVERAGE(T20:T26))</f>
        <v>2350.57142857143</v>
      </c>
      <c r="U47" s="319" t="n">
        <f aca="false">IF(U20=0,"no data", SUM(U20:U26))</f>
        <v>16146</v>
      </c>
      <c r="V47" s="319" t="n">
        <f aca="false">IF(V20=0,"no data", SUM(V20:V26))</f>
        <v>16713</v>
      </c>
      <c r="W47" s="319" t="n">
        <f aca="false">IF(W20=0,"no data", AVERAGE(W20:W26))</f>
        <v>40</v>
      </c>
      <c r="X47" s="314" t="str">
        <f aca="false">IF(AND(X20=0,X21=0,X22=0,X23=0,X24=0,X25=0,X26=0),"No outage",SUM(X20:X26))</f>
        <v>No outage</v>
      </c>
      <c r="Y47" s="314" t="n">
        <f aca="false">IF(AND(Y20=0,Y21=0,Y22=0,Y23=0,Y24=0,Y25=0,Y26=0),"No outage",SUM(Y20:Y26))</f>
        <v>276</v>
      </c>
      <c r="Z47" s="319" t="str">
        <f aca="false">IF(Z20=0,"no data", AVERAGE(Z20:Z26))</f>
        <v>no data</v>
      </c>
      <c r="AA47" s="314" t="n">
        <f aca="false">IF(AND(AA20=0,AA21=0,AA22=0,AA23=0,AA24=0,AA25=0,AA26=0),"No outage",SUM(AA20:AA26))</f>
        <v>420</v>
      </c>
      <c r="AB47" s="314" t="str">
        <f aca="false">IF(AB20=0,"no data", AVERAGE(AB20:AB26))</f>
        <v>no data</v>
      </c>
      <c r="AC47" s="314" t="n">
        <f aca="false">IF(AC20=0,"no data", SUM(AC20:AC26))</f>
        <v>567</v>
      </c>
      <c r="AD47" s="319" t="n">
        <f aca="false">IF(AD20=0,"no data", SUM(AD20:AD26))</f>
        <v>-308</v>
      </c>
      <c r="AE47" s="314" t="n">
        <f aca="false">IF(AE20=0,"no data", AVERAGE(AE20:AE26))</f>
        <v>122.285714285714</v>
      </c>
      <c r="AF47" s="315" t="n">
        <f aca="false">IF(AF20=0,"no data", AVERAGE(AF20:AF26))</f>
        <v>0.813382206477241</v>
      </c>
      <c r="AG47" s="314" t="n">
        <f aca="false">IF(AG20=0,"no data", AVERAGE(AG20:AG26))</f>
        <v>145.178571428571</v>
      </c>
      <c r="AH47" s="315" t="n">
        <f aca="false">IF(AH20=0,"no data", AVERAGE(AH20:AH26))</f>
        <v>0.662599376307339</v>
      </c>
      <c r="AI47" s="315" t="n">
        <f aca="false">IF(AI20=0,"no data", AVERAGE(AI20:AI26))</f>
        <v>1</v>
      </c>
      <c r="AJ47" s="315" t="n">
        <f aca="false">IF(AJ20=0,"no data", AVERAGE(AJ20:AJ26))</f>
        <v>0.809439591184196</v>
      </c>
      <c r="AK47" s="314" t="n">
        <f aca="false">IF(AK20=0,"no data", SUM(AK20:AK26))</f>
        <v>35.06</v>
      </c>
      <c r="AL47" s="314" t="n">
        <f aca="false">IF(AL20=0,"no data", AVERAGE(AL20:AL26))</f>
        <v>131.66</v>
      </c>
      <c r="AM47" s="314" t="n">
        <f aca="false">AK47*AL47</f>
        <v>4615.9996</v>
      </c>
      <c r="AN47" s="314" t="n">
        <f aca="false">IF(AN20=0,"no data", SUM(AN20:AN25))</f>
        <v>118.3061041</v>
      </c>
      <c r="AO47" s="314" t="n">
        <f aca="false">IF(AO20=0,"no data", AVERAGE(AO20:AO25))</f>
        <v>1004.1076909462</v>
      </c>
      <c r="AP47" s="314" t="n">
        <f aca="false">AN47*AO47</f>
        <v>118792.069012691</v>
      </c>
      <c r="AQ47" s="318" t="n">
        <f aca="false">IF(AQ20=0,"no data", AVERAGE(AQ20:AQ26))</f>
        <v>8808.60868889354</v>
      </c>
      <c r="AR47" s="309"/>
      <c r="AS47" s="310"/>
      <c r="AT47" s="290"/>
      <c r="AU47" s="290"/>
      <c r="AV47" s="290"/>
      <c r="AW47" s="290"/>
      <c r="AX47" s="290" t="n">
        <f aca="false">3413/12796</f>
        <v>0.266723976242576</v>
      </c>
      <c r="AY47" s="290"/>
      <c r="AZ47" s="290"/>
      <c r="BA47" s="289"/>
      <c r="BB47" s="290"/>
      <c r="BC47" s="290"/>
      <c r="BD47" s="290"/>
      <c r="BE47" s="290"/>
      <c r="BF47" s="290"/>
      <c r="BG47" s="290"/>
      <c r="BR47" s="5"/>
      <c r="BS47" s="5"/>
    </row>
    <row r="48" customFormat="false" ht="14.3" hidden="false" customHeight="false" outlineLevel="0" collapsed="false">
      <c r="B48" s="301" t="s">
        <v>113</v>
      </c>
      <c r="C48" s="314" t="n">
        <f aca="false">IF(C21=0,"no data", AVERAGE(C27:C33))</f>
        <v>92.9085714285715</v>
      </c>
      <c r="D48" s="312" t="n">
        <f aca="false">IF(D21=0,"no data", AVERAGE(D27:D33))</f>
        <v>0.640428571428571</v>
      </c>
      <c r="E48" s="302" t="n">
        <f aca="false">IF(E20=0,"no data",AVERAGE(E20:E26))</f>
        <v>83.17</v>
      </c>
      <c r="F48" s="314" t="n">
        <f aca="false">IF(F21=0,"no data", AVERAGE(F27:F33))</f>
        <v>101.428571428571</v>
      </c>
      <c r="G48" s="314" t="n">
        <f aca="false">IF(G21=0,"no data", AVERAGE(G27:G33))</f>
        <v>84</v>
      </c>
      <c r="H48" s="311" t="n">
        <f aca="false">SUM(H27:H33)+INT(SUM(I27:I33)/60)</f>
        <v>158</v>
      </c>
      <c r="I48" s="311" t="n">
        <f aca="false">SUM(I27:I33)-INT(SUM(I27:I33)/60)*60</f>
        <v>1</v>
      </c>
      <c r="J48" s="311" t="n">
        <f aca="false">SUM(J27:J33)+INT(SUM(K27:K33)/60)</f>
        <v>168</v>
      </c>
      <c r="K48" s="311" t="n">
        <f aca="false">SUM(K27:K33)-INT(SUM(K27:K33)/60)*60</f>
        <v>0</v>
      </c>
      <c r="L48" s="311" t="n">
        <f aca="false">SUM(L27:L33)+INT(SUM(M27:M33)/60)</f>
        <v>9</v>
      </c>
      <c r="M48" s="311" t="n">
        <f aca="false">SUM(M27:M33)-INT(SUM(M27:M33)/60)*60</f>
        <v>7</v>
      </c>
      <c r="N48" s="311" t="n">
        <f aca="false">SUM(N27:N33)+INT(SUM(O27:O33)/60)</f>
        <v>0</v>
      </c>
      <c r="O48" s="311" t="n">
        <f aca="false">SUM(O27:O33)-INT(SUM(O27:O33)/60)*60</f>
        <v>0</v>
      </c>
      <c r="P48" s="311" t="n">
        <f aca="false">SUM(P27:P33)+INT(SUM(Q27:Q33)/60)</f>
        <v>0</v>
      </c>
      <c r="Q48" s="311" t="n">
        <f aca="false">SUM(Q27:Q33)-INT(SUM(Q27:Q33)/60)*60</f>
        <v>0</v>
      </c>
      <c r="R48" s="313" t="n">
        <f aca="false">IF(R27=0,"no data", AVERAGE(R27:R33))</f>
        <v>3467.14285714286</v>
      </c>
      <c r="S48" s="313" t="n">
        <f aca="false">IF(S27=0,"no data", AVERAGE(S27:S33))</f>
        <v>2895.42857142857</v>
      </c>
      <c r="T48" s="313" t="n">
        <f aca="false">IF(T27=0,"no data", AVERAGE(T27:T33))</f>
        <v>2777.71428571429</v>
      </c>
      <c r="U48" s="313" t="n">
        <f aca="false">IF(U27=0,"no data", SUM(U27:U33))</f>
        <v>19029</v>
      </c>
      <c r="V48" s="313" t="n">
        <f aca="false">IF(V27=0,"no data", SUM(V27:V33))</f>
        <v>19622</v>
      </c>
      <c r="W48" s="319" t="n">
        <f aca="false">IF(W27=0,"no data", AVERAGE(W27:W33))</f>
        <v>39.7142857142857</v>
      </c>
      <c r="X48" s="314" t="str">
        <f aca="false">IF(AND(X27=0,X28=0,X29=0,X30=0,X31=0,X32=0,X33=0),"No outage",SUM(X27:X33))</f>
        <v>No outage</v>
      </c>
      <c r="Y48" s="314" t="n">
        <f aca="false">IF(AND(Y27=0,Y28=0,Y29=0,Y30=0,Y31=0,Y32=0,Y33=0),"No outage",SUM(Y27:Y33))</f>
        <v>274</v>
      </c>
      <c r="Z48" s="319" t="str">
        <f aca="false">IF(Z27=0,"no data", AVERAGE(Z27:Z33))</f>
        <v>no data</v>
      </c>
      <c r="AA48" s="314" t="n">
        <f aca="false">IF(AND(AA27=0,AA28=0,AA29=0,AA30=0,AA31=0,AA32=0,AA33=0),"No outage",SUM(AA27:AA33))</f>
        <v>420</v>
      </c>
      <c r="AB48" s="314" t="str">
        <f aca="false">IF(AB27=0,"no data", AVERAGE(AB27:AB33))</f>
        <v>no data</v>
      </c>
      <c r="AC48" s="313" t="n">
        <f aca="false">IF(AC27=0,"no data", SUM(AC27:AC33))</f>
        <v>593</v>
      </c>
      <c r="AD48" s="313" t="n">
        <f aca="false">IF(AD27=0,"no data", SUM(AD27:AD33))</f>
        <v>-415</v>
      </c>
      <c r="AE48" s="319" t="n">
        <f aca="false">IF(AE27=0,"no data", AVERAGE(AE27:AE33))</f>
        <v>122.142857142857</v>
      </c>
      <c r="AF48" s="312" t="n">
        <f aca="false">IF(AF27=0,"no data", AVERAGE(AF27:AF33))</f>
        <v>0.956021641586052</v>
      </c>
      <c r="AG48" s="314" t="n">
        <f aca="false">IF(AG27=0,"no data", AVERAGE(AG27:AG33))</f>
        <v>144.464285714286</v>
      </c>
      <c r="AH48" s="312" t="n">
        <f aca="false">IF(AH27=0,"no data", AVERAGE(AH27:AH33))</f>
        <v>0.784083713597819</v>
      </c>
      <c r="AI48" s="312" t="n">
        <f aca="false">IF(AI27=0,"no data", AVERAGE(AI27:AI33))</f>
        <v>1</v>
      </c>
      <c r="AJ48" s="312" t="n">
        <f aca="false">IF(AJ27=0,"no data", AVERAGE(AJ27:AJ33))</f>
        <v>0.853219314521763</v>
      </c>
      <c r="AK48" s="313" t="n">
        <f aca="false">IF(AK27=0,"no data", SUM(AK27:AK33))</f>
        <v>35.145</v>
      </c>
      <c r="AL48" s="314" t="n">
        <f aca="false">IF(AL27=0,"no data", AVERAGE(AL27:AL33))</f>
        <v>131.55</v>
      </c>
      <c r="AM48" s="314" t="n">
        <f aca="false">AK48*AL48</f>
        <v>4623.32475</v>
      </c>
      <c r="AN48" s="314" t="n">
        <f aca="false">IF(AN27=0,"no data", SUM(AN27:AN33))</f>
        <v>158.326606</v>
      </c>
      <c r="AO48" s="314" t="n">
        <f aca="false">IF(AO27=0,"no data", AVERAGE(AO27:AO33))</f>
        <v>1008.17206867178</v>
      </c>
      <c r="AP48" s="314" t="n">
        <f aca="false">AN48*AO48</f>
        <v>159620.461896802</v>
      </c>
      <c r="AQ48" s="318" t="n">
        <f aca="false">IF(AQ27=0,"no data", AVERAGE(AQ27:AQ33))</f>
        <v>8633.96601054313</v>
      </c>
      <c r="AR48" s="309"/>
      <c r="AS48" s="310"/>
      <c r="BA48" s="289"/>
      <c r="BC48" s="290"/>
      <c r="BR48" s="5"/>
      <c r="BS48" s="5"/>
    </row>
    <row r="49" customFormat="false" ht="14.3" hidden="false" customHeight="false" outlineLevel="0" collapsed="false">
      <c r="B49" s="301" t="s">
        <v>114</v>
      </c>
      <c r="C49" s="314" t="n">
        <f aca="false">IF(C22=0,"no data", AVERAGE(C28:C34))</f>
        <v>92.9942857142857</v>
      </c>
      <c r="D49" s="312" t="n">
        <f aca="false">IF(D22=0,"no data", AVERAGE(D28:D34))</f>
        <v>0.641571428571429</v>
      </c>
      <c r="E49" s="302" t="n">
        <f aca="false">IF(E21=0,"no data",AVERAGE(E21:E27))</f>
        <v>83.2057142857143</v>
      </c>
      <c r="F49" s="314" t="n">
        <f aca="false">IF(F22=0,"no data", AVERAGE(F28:F34))</f>
        <v>101.514285714286</v>
      </c>
      <c r="G49" s="314" t="n">
        <f aca="false">IF(G22=0,"no data", AVERAGE(G28:G34))</f>
        <v>84.4</v>
      </c>
      <c r="H49" s="311" t="n">
        <f aca="false">SUM(H28:H34)+INT(SUM(I28:I34)/60)</f>
        <v>158</v>
      </c>
      <c r="I49" s="311" t="n">
        <f aca="false">SUM(I28:I34)-INT(SUM(I28:I34)/60)*60</f>
        <v>1</v>
      </c>
      <c r="J49" s="311" t="n">
        <f aca="false">SUM(J28:J34)+INT(SUM(K28:K34)/60)</f>
        <v>168</v>
      </c>
      <c r="K49" s="311" t="n">
        <f aca="false">SUM(K28:K34)-INT(SUM(K28:K34)/60)*60</f>
        <v>0</v>
      </c>
      <c r="L49" s="311" t="n">
        <f aca="false">SUM(L28:L34)+INT(SUM(M28:M34)/60)</f>
        <v>9</v>
      </c>
      <c r="M49" s="311" t="n">
        <f aca="false">SUM(M28:M34)-INT(SUM(M28:M34)/60)*60</f>
        <v>7</v>
      </c>
      <c r="N49" s="311" t="n">
        <f aca="false">SUM(N28:N34)+INT(SUM(O28:O34)/60)</f>
        <v>0</v>
      </c>
      <c r="O49" s="311" t="n">
        <f aca="false">SUM(O28:O34)-INT(SUM(O28:O34)/60)*60</f>
        <v>0</v>
      </c>
      <c r="P49" s="311" t="n">
        <f aca="false">SUM(P28:P34)+INT(SUM(Q28:Q34)/60)</f>
        <v>0</v>
      </c>
      <c r="Q49" s="311" t="n">
        <f aca="false">SUM(Q28:Q34)-INT(SUM(Q28:Q34)/60)*60</f>
        <v>0</v>
      </c>
      <c r="R49" s="313" t="n">
        <f aca="false">IF(R28=0,"no data", AVERAGE(R28:R34))</f>
        <v>3465.71428571429</v>
      </c>
      <c r="S49" s="313" t="n">
        <f aca="false">IF(S28=0,"no data", AVERAGE(S28:S34))</f>
        <v>2895.57142857143</v>
      </c>
      <c r="T49" s="313" t="n">
        <f aca="false">IF(T28=0,"no data", AVERAGE(T28:T34))</f>
        <v>2777.85714285714</v>
      </c>
      <c r="U49" s="313" t="n">
        <f aca="false">IF(U28=0,"no data", SUM(U28:U34))</f>
        <v>19013</v>
      </c>
      <c r="V49" s="313" t="n">
        <f aca="false">IF(V28=0,"no data", SUM(V28:V34))</f>
        <v>19604</v>
      </c>
      <c r="W49" s="319" t="n">
        <f aca="false">IF(W28=0,"no data", AVERAGE(W28:W34))</f>
        <v>39.7142857142857</v>
      </c>
      <c r="X49" s="314" t="str">
        <f aca="false">IF(AND(X28=0,X29=0,X30=0,X31=0,X32=0,X33=0,X34=0),"No outage",SUM(X28:X34))</f>
        <v>No outage</v>
      </c>
      <c r="Y49" s="314" t="n">
        <f aca="false">IF(AND(Y28=0,Y29=0,Y30=0,Y31=0,Y32=0,Y33=0,Y34=0),"No outage",SUM(Y28:Y34))</f>
        <v>274</v>
      </c>
      <c r="Z49" s="319" t="str">
        <f aca="false">IF(Z28=0,"no data", AVERAGE(Z28:Z34))</f>
        <v>no data</v>
      </c>
      <c r="AA49" s="314" t="n">
        <f aca="false">IF(AND(AA28=0,AA29=0,AA30=0,AA31=0,AA32=0,AA33=0,AA34=0),"No outage",SUM(AA28:AA34))</f>
        <v>420</v>
      </c>
      <c r="AB49" s="314" t="str">
        <f aca="false">IF(AB28=0,"no data", AVERAGE(AB28:AB34))</f>
        <v>no data</v>
      </c>
      <c r="AC49" s="313" t="n">
        <f aca="false">IF(AC28=0,"no data", SUM(AC28:AC34))</f>
        <v>591</v>
      </c>
      <c r="AD49" s="313" t="n">
        <f aca="false">IF(AD28=0,"no data", SUM(AD28:AD34))</f>
        <v>-432</v>
      </c>
      <c r="AE49" s="319" t="n">
        <f aca="false">IF(AE28=0,"no data", AVERAGE(AE28:AE34))</f>
        <v>121.857142857143</v>
      </c>
      <c r="AF49" s="312" t="n">
        <f aca="false">IF(AF28=0,"no data", AVERAGE(AF28:AF34))</f>
        <v>0.957448645230351</v>
      </c>
      <c r="AG49" s="314" t="n">
        <f aca="false">IF(AG28=0,"no data", AVERAGE(AG28:AG34))</f>
        <v>144.404761904762</v>
      </c>
      <c r="AH49" s="312" t="n">
        <f aca="false">IF(AH28=0,"no data", AVERAGE(AH28:AH34))</f>
        <v>0.783756840117283</v>
      </c>
      <c r="AI49" s="312" t="n">
        <f aca="false">IF(AI28=0,"no data", AVERAGE(AI28:AI34))</f>
        <v>1</v>
      </c>
      <c r="AJ49" s="312" t="n">
        <f aca="false">IF(AJ28=0,"no data", AVERAGE(AJ28:AJ34))</f>
        <v>0.853219314521763</v>
      </c>
      <c r="AK49" s="313" t="n">
        <f aca="false">IF(AK28=0,"no data", SUM(AK28:AK34))</f>
        <v>35.119</v>
      </c>
      <c r="AL49" s="314" t="n">
        <f aca="false">IF(AL28=0,"no data", AVERAGE(AL28:AL34))</f>
        <v>132.272857142857</v>
      </c>
      <c r="AM49" s="314" t="n">
        <f aca="false">AK49*AL49</f>
        <v>4645.29047</v>
      </c>
      <c r="AN49" s="314" t="n">
        <f aca="false">IF(AN28=0,"no data", SUM(AN28:AN34))</f>
        <v>158.627222</v>
      </c>
      <c r="AO49" s="314" t="n">
        <f aca="false">IF(AO28=0,"no data", AVERAGE(AO28:AO34))</f>
        <v>1005.92357407464</v>
      </c>
      <c r="AP49" s="314" t="n">
        <f aca="false">AN49*AO49</f>
        <v>159566.862099771</v>
      </c>
      <c r="AQ49" s="318" t="n">
        <f aca="false">IF(AQ28=0,"no data", AVERAGE(AQ28:AQ34))</f>
        <v>8639.0603358396</v>
      </c>
      <c r="AR49" s="309"/>
      <c r="AS49" s="310"/>
      <c r="BA49" s="289"/>
      <c r="BC49" s="290"/>
      <c r="BR49" s="5"/>
      <c r="BS49" s="5"/>
    </row>
    <row r="50" customFormat="false" ht="14.3" hidden="false" customHeight="false" outlineLevel="0" collapsed="false">
      <c r="B50" s="2"/>
      <c r="C50" s="320"/>
      <c r="D50" s="320"/>
      <c r="E50" s="320"/>
      <c r="F50" s="320"/>
      <c r="G50" s="321"/>
      <c r="H50" s="321"/>
      <c r="I50" s="321"/>
      <c r="J50" s="321"/>
      <c r="K50" s="322"/>
      <c r="L50" s="322"/>
      <c r="M50" s="322"/>
      <c r="N50" s="322"/>
      <c r="O50" s="323"/>
      <c r="P50" s="323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3"/>
      <c r="AD50" s="323"/>
      <c r="AE50" s="320"/>
      <c r="AF50" s="323"/>
      <c r="AG50" s="323"/>
      <c r="AH50" s="320"/>
      <c r="AI50" s="320"/>
      <c r="AJ50" s="320"/>
      <c r="AK50" s="320"/>
      <c r="AL50" s="320"/>
      <c r="AM50" s="320"/>
      <c r="AQ50" s="300"/>
      <c r="AR50" s="300"/>
      <c r="AS50" s="300"/>
      <c r="AT50" s="300"/>
      <c r="BA50" s="289"/>
      <c r="BC50" s="290"/>
      <c r="BR50" s="5"/>
      <c r="BS50" s="5"/>
    </row>
    <row r="51" customFormat="false" ht="14.95" hidden="false" customHeight="false" outlineLevel="0" collapsed="false">
      <c r="B51" s="2"/>
      <c r="C51" s="320"/>
      <c r="D51" s="320"/>
      <c r="E51" s="320"/>
      <c r="F51" s="320"/>
      <c r="G51" s="321"/>
      <c r="H51" s="321"/>
      <c r="I51" s="321"/>
      <c r="J51" s="321"/>
      <c r="K51" s="322"/>
      <c r="L51" s="322"/>
      <c r="M51" s="322"/>
      <c r="N51" s="322"/>
      <c r="O51" s="323"/>
      <c r="P51" s="323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3"/>
      <c r="AD51" s="323"/>
      <c r="AE51" s="320"/>
      <c r="AF51" s="323"/>
      <c r="AG51" s="323"/>
      <c r="AH51" s="320"/>
      <c r="AI51" s="320"/>
      <c r="AJ51" s="320"/>
      <c r="AK51" s="320"/>
      <c r="AL51" s="320"/>
      <c r="AM51" s="320"/>
      <c r="AQ51" s="300"/>
      <c r="AR51" s="300"/>
      <c r="AS51" s="300"/>
      <c r="AT51" s="300"/>
      <c r="BA51" s="289"/>
      <c r="BC51" s="290"/>
      <c r="BO51" s="0" t="n">
        <f aca="false">24*14</f>
        <v>336</v>
      </c>
      <c r="BR51" s="5"/>
      <c r="BS51" s="5"/>
    </row>
    <row r="52" customFormat="false" ht="16.3" hidden="false" customHeight="false" outlineLevel="0" collapsed="false">
      <c r="B52" s="324" t="s">
        <v>175</v>
      </c>
      <c r="C52" s="325" t="s">
        <v>176</v>
      </c>
      <c r="D52" s="325"/>
      <c r="E52" s="325"/>
      <c r="F52" s="325"/>
      <c r="G52" s="325"/>
      <c r="H52" s="325"/>
      <c r="I52" s="325"/>
      <c r="J52" s="325"/>
      <c r="K52" s="325"/>
      <c r="L52" s="325"/>
      <c r="M52" s="325"/>
      <c r="N52" s="325"/>
      <c r="O52" s="325"/>
      <c r="P52" s="325"/>
      <c r="Q52" s="325"/>
      <c r="R52" s="325"/>
      <c r="S52" s="325"/>
      <c r="T52" s="325"/>
      <c r="U52" s="325"/>
      <c r="V52" s="325"/>
      <c r="W52" s="325"/>
      <c r="X52" s="325"/>
      <c r="Y52" s="325"/>
      <c r="Z52" s="325"/>
      <c r="AA52" s="325"/>
      <c r="AB52" s="325"/>
      <c r="AC52" s="325"/>
      <c r="AD52" s="325"/>
      <c r="AE52" s="325"/>
      <c r="AF52" s="323"/>
      <c r="AG52" s="323"/>
      <c r="AH52" s="320"/>
      <c r="AI52" s="320"/>
      <c r="AJ52" s="320"/>
      <c r="AK52" s="320"/>
      <c r="AL52" s="320"/>
      <c r="AM52" s="320"/>
      <c r="AQ52" s="300"/>
      <c r="AR52" s="300"/>
      <c r="AS52" s="300"/>
      <c r="AT52" s="300"/>
      <c r="BA52" s="289"/>
      <c r="BO52" s="0" t="n">
        <f aca="false">20*21</f>
        <v>420</v>
      </c>
      <c r="BR52" s="5"/>
      <c r="BS52" s="5"/>
    </row>
    <row r="53" customFormat="false" ht="15.65" hidden="false" customHeight="true" outlineLevel="0" collapsed="false">
      <c r="B53" s="326" t="n">
        <v>43678</v>
      </c>
      <c r="C53" s="327" t="s">
        <v>297</v>
      </c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327"/>
      <c r="S53" s="327"/>
      <c r="T53" s="327"/>
      <c r="U53" s="327"/>
      <c r="V53" s="327"/>
      <c r="W53" s="327"/>
      <c r="X53" s="327"/>
      <c r="Y53" s="327"/>
      <c r="Z53" s="327"/>
      <c r="AA53" s="327"/>
      <c r="AB53" s="327"/>
      <c r="AC53" s="327"/>
      <c r="AD53" s="327"/>
      <c r="AE53" s="327"/>
      <c r="AF53" s="323"/>
      <c r="AG53" s="323"/>
      <c r="AH53" s="320"/>
      <c r="AI53" s="320"/>
      <c r="AJ53" s="320"/>
      <c r="AK53" s="320"/>
      <c r="AL53" s="320"/>
      <c r="AM53" s="320"/>
      <c r="AQ53" s="300"/>
      <c r="AR53" s="300"/>
      <c r="AS53" s="300"/>
      <c r="AT53" s="300"/>
      <c r="BA53" s="289"/>
      <c r="BO53" s="0" t="n">
        <f aca="false">24*15</f>
        <v>360</v>
      </c>
      <c r="BR53" s="5"/>
      <c r="BS53" s="5"/>
    </row>
    <row r="54" customFormat="false" ht="15.65" hidden="false" customHeight="true" outlineLevel="0" collapsed="false">
      <c r="B54" s="326" t="n">
        <v>43679</v>
      </c>
      <c r="C54" s="327" t="s">
        <v>298</v>
      </c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327"/>
      <c r="S54" s="327"/>
      <c r="T54" s="327"/>
      <c r="U54" s="327"/>
      <c r="V54" s="327"/>
      <c r="W54" s="327"/>
      <c r="X54" s="327"/>
      <c r="Y54" s="327"/>
      <c r="Z54" s="327"/>
      <c r="AA54" s="327"/>
      <c r="AB54" s="327"/>
      <c r="AC54" s="327"/>
      <c r="AD54" s="327"/>
      <c r="AE54" s="327"/>
      <c r="AF54" s="323"/>
      <c r="AG54" s="323"/>
      <c r="AH54" s="320"/>
      <c r="AI54" s="320"/>
      <c r="AJ54" s="320"/>
      <c r="AK54" s="320"/>
      <c r="AL54" s="320"/>
      <c r="AM54" s="320"/>
      <c r="AQ54" s="300"/>
      <c r="AR54" s="300"/>
      <c r="AS54" s="300"/>
      <c r="AT54" s="300"/>
      <c r="BA54" s="289"/>
      <c r="BO54" s="0" t="n">
        <f aca="false">SUM(BO51:BO53)</f>
        <v>1116</v>
      </c>
      <c r="BR54" s="5"/>
      <c r="BS54" s="5"/>
    </row>
    <row r="55" customFormat="false" ht="15.65" hidden="false" customHeight="true" outlineLevel="0" collapsed="false">
      <c r="B55" s="326" t="n">
        <v>43680</v>
      </c>
      <c r="C55" s="327" t="s">
        <v>290</v>
      </c>
      <c r="D55" s="327"/>
      <c r="E55" s="327"/>
      <c r="F55" s="327"/>
      <c r="G55" s="327"/>
      <c r="H55" s="327"/>
      <c r="I55" s="327"/>
      <c r="J55" s="327"/>
      <c r="K55" s="327"/>
      <c r="L55" s="327"/>
      <c r="M55" s="327"/>
      <c r="N55" s="327"/>
      <c r="O55" s="327"/>
      <c r="P55" s="327"/>
      <c r="Q55" s="327"/>
      <c r="R55" s="327"/>
      <c r="S55" s="327"/>
      <c r="T55" s="327"/>
      <c r="U55" s="327"/>
      <c r="V55" s="327"/>
      <c r="W55" s="327"/>
      <c r="X55" s="327"/>
      <c r="Y55" s="327"/>
      <c r="Z55" s="327"/>
      <c r="AA55" s="327"/>
      <c r="AB55" s="327"/>
      <c r="AC55" s="327"/>
      <c r="AD55" s="327"/>
      <c r="AE55" s="327"/>
      <c r="AF55" s="323"/>
      <c r="AG55" s="323"/>
      <c r="AH55" s="320"/>
      <c r="AI55" s="320"/>
      <c r="AJ55" s="320"/>
      <c r="AK55" s="320"/>
      <c r="AL55" s="320"/>
      <c r="AM55" s="320"/>
      <c r="AQ55" s="300"/>
      <c r="AR55" s="300"/>
      <c r="AS55" s="300"/>
      <c r="AT55" s="300"/>
      <c r="BA55" s="289"/>
      <c r="BP55" s="0" t="n">
        <f aca="false">BO54/50</f>
        <v>22.32</v>
      </c>
      <c r="BR55" s="5"/>
      <c r="BS55" s="5"/>
    </row>
    <row r="56" customFormat="false" ht="15.65" hidden="false" customHeight="true" outlineLevel="0" collapsed="false">
      <c r="B56" s="326" t="n">
        <v>43681</v>
      </c>
      <c r="C56" s="327" t="s">
        <v>277</v>
      </c>
      <c r="D56" s="327"/>
      <c r="E56" s="327"/>
      <c r="F56" s="327"/>
      <c r="G56" s="327"/>
      <c r="H56" s="327"/>
      <c r="I56" s="327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7"/>
      <c r="AB56" s="327"/>
      <c r="AC56" s="327"/>
      <c r="AD56" s="327"/>
      <c r="AE56" s="327"/>
      <c r="AF56" s="323"/>
      <c r="AG56" s="323"/>
      <c r="AH56" s="320"/>
      <c r="AI56" s="320"/>
      <c r="AJ56" s="320"/>
      <c r="AK56" s="320"/>
      <c r="AL56" s="320"/>
      <c r="AM56" s="320"/>
      <c r="AQ56" s="300"/>
      <c r="AR56" s="300"/>
      <c r="AS56" s="300"/>
      <c r="AT56" s="300"/>
      <c r="BA56" s="289"/>
      <c r="BR56" s="5"/>
      <c r="BS56" s="5"/>
    </row>
    <row r="57" customFormat="false" ht="15.65" hidden="false" customHeight="true" outlineLevel="0" collapsed="false">
      <c r="B57" s="326" t="n">
        <v>43682</v>
      </c>
      <c r="C57" s="327" t="s">
        <v>278</v>
      </c>
      <c r="D57" s="327"/>
      <c r="E57" s="327"/>
      <c r="F57" s="327"/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7"/>
      <c r="AA57" s="327"/>
      <c r="AB57" s="327"/>
      <c r="AC57" s="327"/>
      <c r="AD57" s="327"/>
      <c r="AE57" s="327"/>
      <c r="AF57" s="323"/>
      <c r="AG57" s="323"/>
      <c r="AH57" s="320"/>
      <c r="AI57" s="320"/>
      <c r="AJ57" s="320"/>
      <c r="AK57" s="320"/>
      <c r="AL57" s="320"/>
      <c r="AM57" s="320"/>
      <c r="AQ57" s="300"/>
      <c r="AR57" s="300"/>
      <c r="AS57" s="300"/>
      <c r="AT57" s="300"/>
      <c r="BA57" s="289"/>
      <c r="BR57" s="5"/>
      <c r="BS57" s="5"/>
    </row>
    <row r="58" customFormat="false" ht="15.65" hidden="false" customHeight="true" outlineLevel="0" collapsed="false">
      <c r="B58" s="326" t="n">
        <v>43683</v>
      </c>
      <c r="C58" s="327" t="s">
        <v>279</v>
      </c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7"/>
      <c r="AA58" s="327"/>
      <c r="AB58" s="327"/>
      <c r="AC58" s="327"/>
      <c r="AD58" s="327"/>
      <c r="AE58" s="327"/>
      <c r="AF58" s="323"/>
      <c r="AG58" s="323"/>
      <c r="AH58" s="320"/>
      <c r="AI58" s="320"/>
      <c r="AJ58" s="320"/>
      <c r="AK58" s="320"/>
      <c r="AL58" s="320"/>
      <c r="AM58" s="320"/>
      <c r="AQ58" s="300"/>
      <c r="AR58" s="300"/>
      <c r="AS58" s="300"/>
      <c r="AT58" s="300"/>
      <c r="BA58" s="289"/>
      <c r="BR58" s="5"/>
      <c r="BS58" s="5"/>
    </row>
    <row r="59" customFormat="false" ht="15.65" hidden="false" customHeight="true" outlineLevel="0" collapsed="false">
      <c r="B59" s="326" t="n">
        <v>43684</v>
      </c>
      <c r="C59" s="327" t="s">
        <v>278</v>
      </c>
      <c r="D59" s="327"/>
      <c r="E59" s="327"/>
      <c r="F59" s="327"/>
      <c r="G59" s="327"/>
      <c r="H59" s="327"/>
      <c r="I59" s="327"/>
      <c r="J59" s="327"/>
      <c r="K59" s="327"/>
      <c r="L59" s="327"/>
      <c r="M59" s="327"/>
      <c r="N59" s="327"/>
      <c r="O59" s="327"/>
      <c r="P59" s="327"/>
      <c r="Q59" s="327"/>
      <c r="R59" s="327"/>
      <c r="S59" s="327"/>
      <c r="T59" s="327"/>
      <c r="U59" s="327"/>
      <c r="V59" s="327"/>
      <c r="W59" s="327"/>
      <c r="X59" s="327"/>
      <c r="Y59" s="327"/>
      <c r="Z59" s="327"/>
      <c r="AA59" s="327"/>
      <c r="AB59" s="327"/>
      <c r="AC59" s="327"/>
      <c r="AD59" s="327"/>
      <c r="AE59" s="327"/>
      <c r="AF59" s="323"/>
      <c r="AG59" s="323"/>
      <c r="AH59" s="320"/>
      <c r="AI59" s="320"/>
      <c r="AJ59" s="320"/>
      <c r="AK59" s="320"/>
      <c r="AL59" s="320"/>
      <c r="AM59" s="320"/>
      <c r="AQ59" s="300"/>
      <c r="AR59" s="300"/>
      <c r="AS59" s="300"/>
      <c r="AT59" s="300"/>
      <c r="BA59" s="289"/>
      <c r="BR59" s="5"/>
      <c r="BS59" s="5"/>
    </row>
    <row r="60" customFormat="false" ht="15.65" hidden="false" customHeight="true" outlineLevel="0" collapsed="false">
      <c r="B60" s="326" t="n">
        <v>43685</v>
      </c>
      <c r="C60" s="327" t="s">
        <v>299</v>
      </c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3"/>
      <c r="AG60" s="323"/>
      <c r="AH60" s="320"/>
      <c r="AI60" s="320"/>
      <c r="AJ60" s="320"/>
      <c r="AK60" s="320"/>
      <c r="AL60" s="320"/>
      <c r="AM60" s="320"/>
      <c r="AQ60" s="300"/>
      <c r="AR60" s="300"/>
      <c r="AS60" s="300"/>
      <c r="AT60" s="300"/>
      <c r="BA60" s="289"/>
      <c r="BR60" s="5"/>
      <c r="BS60" s="5"/>
    </row>
    <row r="61" customFormat="false" ht="15.65" hidden="false" customHeight="true" outlineLevel="0" collapsed="false">
      <c r="B61" s="326" t="n">
        <v>43686</v>
      </c>
      <c r="C61" s="327" t="s">
        <v>300</v>
      </c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3"/>
      <c r="AG61" s="323"/>
      <c r="AH61" s="320"/>
      <c r="AI61" s="320"/>
      <c r="AJ61" s="320"/>
      <c r="AK61" s="320"/>
      <c r="AL61" s="320"/>
      <c r="AM61" s="320"/>
      <c r="AQ61" s="300"/>
      <c r="AR61" s="300"/>
      <c r="AS61" s="300"/>
      <c r="AT61" s="300"/>
      <c r="BA61" s="289"/>
      <c r="BR61" s="5"/>
      <c r="BS61" s="5"/>
    </row>
    <row r="62" customFormat="false" ht="15.65" hidden="false" customHeight="true" outlineLevel="0" collapsed="false">
      <c r="B62" s="326" t="n">
        <v>43687</v>
      </c>
      <c r="C62" s="327" t="s">
        <v>301</v>
      </c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3"/>
      <c r="AG62" s="323"/>
      <c r="AH62" s="320"/>
      <c r="AI62" s="320"/>
      <c r="AJ62" s="320"/>
      <c r="AK62" s="320"/>
      <c r="AL62" s="320"/>
      <c r="AM62" s="320"/>
      <c r="AQ62" s="300"/>
      <c r="AR62" s="300"/>
      <c r="AS62" s="300"/>
      <c r="AT62" s="300"/>
      <c r="BA62" s="289"/>
      <c r="BR62" s="5"/>
      <c r="BS62" s="5"/>
    </row>
    <row r="63" customFormat="false" ht="15.65" hidden="false" customHeight="true" outlineLevel="0" collapsed="false">
      <c r="B63" s="326" t="n">
        <v>43688</v>
      </c>
      <c r="C63" s="327" t="s">
        <v>302</v>
      </c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3"/>
      <c r="AG63" s="323"/>
      <c r="AH63" s="320"/>
      <c r="AI63" s="320"/>
      <c r="AJ63" s="320"/>
      <c r="AK63" s="320"/>
      <c r="AL63" s="320"/>
      <c r="AM63" s="320"/>
      <c r="AQ63" s="300"/>
      <c r="AR63" s="300"/>
      <c r="AS63" s="300"/>
      <c r="AT63" s="300"/>
      <c r="BA63" s="289"/>
      <c r="BR63" s="5"/>
      <c r="BS63" s="5"/>
    </row>
    <row r="64" customFormat="false" ht="15.65" hidden="false" customHeight="true" outlineLevel="0" collapsed="false">
      <c r="B64" s="326" t="n">
        <v>43689</v>
      </c>
      <c r="C64" s="327" t="s">
        <v>303</v>
      </c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3"/>
      <c r="AG64" s="323"/>
      <c r="AH64" s="320"/>
      <c r="AI64" s="320"/>
      <c r="AJ64" s="320"/>
      <c r="AK64" s="320"/>
      <c r="AL64" s="320"/>
      <c r="AM64" s="320"/>
      <c r="AQ64" s="300"/>
      <c r="AR64" s="300"/>
      <c r="AS64" s="300"/>
      <c r="AT64" s="300"/>
      <c r="BA64" s="289"/>
      <c r="BR64" s="5"/>
      <c r="BS64" s="5"/>
    </row>
    <row r="65" customFormat="false" ht="15.65" hidden="false" customHeight="true" outlineLevel="0" collapsed="false">
      <c r="B65" s="326" t="n">
        <v>43690</v>
      </c>
      <c r="C65" s="327" t="s">
        <v>304</v>
      </c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3"/>
      <c r="AG65" s="323"/>
      <c r="AH65" s="320"/>
      <c r="AI65" s="320"/>
      <c r="AJ65" s="320"/>
      <c r="AK65" s="320"/>
      <c r="AL65" s="320"/>
      <c r="AM65" s="320"/>
      <c r="AQ65" s="300"/>
      <c r="AR65" s="300"/>
      <c r="AS65" s="300"/>
      <c r="AT65" s="300"/>
      <c r="BA65" s="289"/>
      <c r="BR65" s="5"/>
      <c r="BS65" s="5"/>
    </row>
    <row r="66" customFormat="false" ht="15.65" hidden="false" customHeight="true" outlineLevel="0" collapsed="false">
      <c r="B66" s="326" t="n">
        <v>43691</v>
      </c>
      <c r="C66" s="327" t="s">
        <v>305</v>
      </c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3"/>
      <c r="AG66" s="323"/>
      <c r="AH66" s="320"/>
      <c r="AI66" s="320"/>
      <c r="AJ66" s="320"/>
      <c r="AK66" s="320"/>
      <c r="AL66" s="320"/>
      <c r="AM66" s="320"/>
      <c r="AQ66" s="300"/>
      <c r="AR66" s="300"/>
      <c r="AS66" s="300"/>
      <c r="AT66" s="300"/>
      <c r="BA66" s="289"/>
      <c r="BR66" s="5"/>
      <c r="BS66" s="5"/>
    </row>
    <row r="67" customFormat="false" ht="15.8" hidden="false" customHeight="true" outlineLevel="0" collapsed="false">
      <c r="B67" s="326" t="n">
        <v>43692</v>
      </c>
      <c r="C67" s="327" t="s">
        <v>272</v>
      </c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3"/>
      <c r="AG67" s="323"/>
      <c r="AH67" s="320"/>
      <c r="AI67" s="320"/>
      <c r="AJ67" s="320"/>
      <c r="AK67" s="320"/>
      <c r="AL67" s="320"/>
      <c r="AM67" s="320"/>
      <c r="AQ67" s="300"/>
      <c r="AR67" s="300"/>
      <c r="AS67" s="300"/>
      <c r="AT67" s="300"/>
      <c r="BA67" s="289"/>
      <c r="BR67" s="5"/>
      <c r="BS67" s="5"/>
    </row>
    <row r="68" customFormat="false" ht="15.65" hidden="false" customHeight="true" outlineLevel="0" collapsed="false">
      <c r="B68" s="326" t="n">
        <v>43693</v>
      </c>
      <c r="C68" s="327" t="s">
        <v>306</v>
      </c>
      <c r="D68" s="327"/>
      <c r="E68" s="327"/>
      <c r="F68" s="327"/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3"/>
      <c r="AG68" s="323"/>
      <c r="AH68" s="320"/>
      <c r="AI68" s="320"/>
      <c r="AJ68" s="320"/>
      <c r="AK68" s="320"/>
      <c r="AL68" s="320"/>
      <c r="AM68" s="320"/>
      <c r="AQ68" s="300"/>
      <c r="AR68" s="300"/>
      <c r="AS68" s="300"/>
      <c r="AT68" s="300"/>
      <c r="BA68" s="289"/>
      <c r="BR68" s="5"/>
      <c r="BS68" s="5"/>
    </row>
    <row r="69" customFormat="false" ht="15.65" hidden="false" customHeight="true" outlineLevel="0" collapsed="false">
      <c r="B69" s="326" t="n">
        <v>43694</v>
      </c>
      <c r="C69" s="327" t="s">
        <v>307</v>
      </c>
      <c r="D69" s="327"/>
      <c r="E69" s="327"/>
      <c r="F69" s="327"/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3"/>
      <c r="AG69" s="323"/>
      <c r="AH69" s="320"/>
      <c r="AI69" s="320"/>
      <c r="AJ69" s="320"/>
      <c r="AK69" s="320"/>
      <c r="AL69" s="320"/>
      <c r="AM69" s="320"/>
      <c r="AQ69" s="300"/>
      <c r="AR69" s="300"/>
      <c r="AS69" s="300"/>
      <c r="AT69" s="300"/>
      <c r="BA69" s="289"/>
      <c r="BR69" s="5"/>
      <c r="BS69" s="5"/>
    </row>
    <row r="70" customFormat="false" ht="15.65" hidden="false" customHeight="true" outlineLevel="0" collapsed="false">
      <c r="B70" s="326" t="n">
        <v>43695</v>
      </c>
      <c r="C70" s="327" t="s">
        <v>308</v>
      </c>
      <c r="D70" s="327"/>
      <c r="E70" s="327"/>
      <c r="F70" s="327"/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3"/>
      <c r="AG70" s="323"/>
      <c r="AH70" s="320"/>
      <c r="AI70" s="320"/>
      <c r="AJ70" s="320"/>
      <c r="AK70" s="320"/>
      <c r="AL70" s="320"/>
      <c r="AM70" s="320"/>
      <c r="AQ70" s="300"/>
      <c r="AR70" s="300"/>
      <c r="AS70" s="300"/>
      <c r="AT70" s="300"/>
      <c r="BA70" s="289"/>
      <c r="BR70" s="5"/>
      <c r="BS70" s="5"/>
    </row>
    <row r="71" customFormat="false" ht="15.65" hidden="false" customHeight="true" outlineLevel="0" collapsed="false">
      <c r="B71" s="326" t="n">
        <v>43696</v>
      </c>
      <c r="C71" s="327" t="s">
        <v>309</v>
      </c>
      <c r="D71" s="327"/>
      <c r="E71" s="327"/>
      <c r="F71" s="327"/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3"/>
      <c r="AG71" s="323"/>
      <c r="AH71" s="320"/>
      <c r="AI71" s="320"/>
      <c r="AJ71" s="320"/>
      <c r="AK71" s="320"/>
      <c r="AL71" s="320"/>
      <c r="AM71" s="320"/>
      <c r="AQ71" s="300"/>
      <c r="AR71" s="300"/>
      <c r="AS71" s="300"/>
      <c r="AT71" s="300"/>
      <c r="BA71" s="289"/>
      <c r="BR71" s="5"/>
      <c r="BS71" s="5"/>
    </row>
    <row r="72" customFormat="false" ht="15.65" hidden="false" customHeight="true" outlineLevel="0" collapsed="false">
      <c r="B72" s="326" t="n">
        <v>43697</v>
      </c>
      <c r="C72" s="327" t="s">
        <v>310</v>
      </c>
      <c r="D72" s="327"/>
      <c r="E72" s="327"/>
      <c r="F72" s="327"/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3"/>
      <c r="AG72" s="323"/>
      <c r="AH72" s="320"/>
      <c r="AI72" s="320"/>
      <c r="AJ72" s="320"/>
      <c r="AK72" s="320"/>
      <c r="AL72" s="320"/>
      <c r="AM72" s="320"/>
      <c r="AQ72" s="300"/>
      <c r="AR72" s="300"/>
      <c r="AS72" s="300"/>
      <c r="AT72" s="300"/>
      <c r="BA72" s="289"/>
      <c r="BR72" s="5"/>
      <c r="BS72" s="5"/>
    </row>
    <row r="73" customFormat="false" ht="15.65" hidden="false" customHeight="true" outlineLevel="0" collapsed="false">
      <c r="B73" s="326" t="n">
        <v>43698</v>
      </c>
      <c r="C73" s="327" t="s">
        <v>311</v>
      </c>
      <c r="D73" s="327"/>
      <c r="E73" s="327"/>
      <c r="F73" s="327"/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3"/>
      <c r="AG73" s="323"/>
      <c r="AH73" s="320"/>
      <c r="AI73" s="320"/>
      <c r="AJ73" s="320"/>
      <c r="AK73" s="320"/>
      <c r="AL73" s="320"/>
      <c r="AM73" s="320"/>
      <c r="AQ73" s="300"/>
      <c r="AR73" s="300"/>
      <c r="AS73" s="300"/>
      <c r="AT73" s="300"/>
      <c r="BA73" s="289"/>
      <c r="BR73" s="5"/>
      <c r="BS73" s="5"/>
    </row>
    <row r="74" customFormat="false" ht="15.65" hidden="false" customHeight="true" outlineLevel="0" collapsed="false">
      <c r="B74" s="326" t="n">
        <v>43699</v>
      </c>
      <c r="C74" s="327" t="s">
        <v>312</v>
      </c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3"/>
      <c r="AG74" s="323"/>
      <c r="AH74" s="320"/>
      <c r="AI74" s="320"/>
      <c r="AJ74" s="320"/>
      <c r="AK74" s="320"/>
      <c r="AL74" s="320"/>
      <c r="AM74" s="320"/>
      <c r="AQ74" s="300"/>
      <c r="AR74" s="300"/>
      <c r="AS74" s="300"/>
      <c r="AT74" s="300"/>
      <c r="BA74" s="289"/>
      <c r="BR74" s="5"/>
      <c r="BS74" s="5"/>
    </row>
    <row r="75" customFormat="false" ht="15.65" hidden="false" customHeight="true" outlineLevel="0" collapsed="false">
      <c r="B75" s="326" t="n">
        <v>43700</v>
      </c>
      <c r="C75" s="327" t="s">
        <v>313</v>
      </c>
      <c r="D75" s="327"/>
      <c r="E75" s="327"/>
      <c r="F75" s="327"/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3"/>
      <c r="AG75" s="323"/>
      <c r="AH75" s="320"/>
      <c r="AI75" s="320"/>
      <c r="AJ75" s="320"/>
      <c r="AK75" s="320"/>
      <c r="AL75" s="320"/>
      <c r="AM75" s="320"/>
      <c r="AQ75" s="300"/>
      <c r="AR75" s="300"/>
      <c r="AS75" s="300"/>
      <c r="AT75" s="300"/>
      <c r="BA75" s="289"/>
      <c r="BR75" s="5"/>
      <c r="BS75" s="5"/>
    </row>
    <row r="76" customFormat="false" ht="15.65" hidden="false" customHeight="true" outlineLevel="0" collapsed="false">
      <c r="B76" s="326" t="n">
        <v>43701</v>
      </c>
      <c r="C76" s="327" t="s">
        <v>290</v>
      </c>
      <c r="D76" s="327"/>
      <c r="E76" s="327"/>
      <c r="F76" s="327"/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3"/>
      <c r="AG76" s="323"/>
      <c r="AH76" s="320"/>
      <c r="AI76" s="320"/>
      <c r="AJ76" s="320"/>
      <c r="AK76" s="320"/>
      <c r="AL76" s="320"/>
      <c r="AM76" s="320"/>
      <c r="AQ76" s="300"/>
      <c r="AR76" s="300"/>
      <c r="AS76" s="300"/>
      <c r="AT76" s="300"/>
      <c r="BA76" s="289"/>
      <c r="BR76" s="5"/>
      <c r="BS76" s="5"/>
    </row>
    <row r="77" customFormat="false" ht="15.65" hidden="false" customHeight="true" outlineLevel="0" collapsed="false">
      <c r="B77" s="326" t="n">
        <v>43702</v>
      </c>
      <c r="C77" s="327" t="s">
        <v>311</v>
      </c>
      <c r="D77" s="327"/>
      <c r="E77" s="327"/>
      <c r="F77" s="327"/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3"/>
      <c r="AG77" s="323"/>
      <c r="AH77" s="320"/>
      <c r="AI77" s="320"/>
      <c r="AJ77" s="320"/>
      <c r="AK77" s="320"/>
      <c r="AL77" s="320"/>
      <c r="AM77" s="320"/>
      <c r="AQ77" s="300"/>
      <c r="AR77" s="300"/>
      <c r="AS77" s="300"/>
      <c r="AT77" s="300"/>
      <c r="BA77" s="289"/>
      <c r="BR77" s="5"/>
      <c r="BS77" s="5"/>
    </row>
    <row r="78" customFormat="false" ht="15.65" hidden="false" customHeight="true" outlineLevel="0" collapsed="false">
      <c r="B78" s="326" t="n">
        <v>43703</v>
      </c>
      <c r="C78" s="327" t="s">
        <v>290</v>
      </c>
      <c r="D78" s="327"/>
      <c r="E78" s="327"/>
      <c r="F78" s="327"/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3"/>
      <c r="AG78" s="323"/>
      <c r="AH78" s="320"/>
      <c r="AI78" s="320"/>
      <c r="AJ78" s="320"/>
      <c r="AK78" s="320"/>
      <c r="AL78" s="320"/>
      <c r="AM78" s="320"/>
      <c r="AQ78" s="300"/>
      <c r="AR78" s="300"/>
      <c r="AS78" s="300"/>
      <c r="AT78" s="300"/>
      <c r="BA78" s="289"/>
      <c r="BR78" s="5"/>
      <c r="BS78" s="5"/>
    </row>
    <row r="79" customFormat="false" ht="15.65" hidden="false" customHeight="true" outlineLevel="0" collapsed="false">
      <c r="B79" s="326" t="n">
        <v>43704</v>
      </c>
      <c r="C79" s="327" t="s">
        <v>299</v>
      </c>
      <c r="D79" s="327"/>
      <c r="E79" s="327"/>
      <c r="F79" s="327"/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3"/>
      <c r="AG79" s="323"/>
      <c r="AH79" s="320"/>
      <c r="AI79" s="320"/>
      <c r="AJ79" s="320"/>
      <c r="AK79" s="320"/>
      <c r="AL79" s="320"/>
      <c r="AM79" s="320"/>
      <c r="AQ79" s="300"/>
      <c r="AR79" s="300"/>
      <c r="AS79" s="300"/>
      <c r="AT79" s="300"/>
      <c r="BA79" s="289"/>
      <c r="BR79" s="5"/>
      <c r="BS79" s="5"/>
    </row>
    <row r="80" customFormat="false" ht="15.65" hidden="false" customHeight="true" outlineLevel="0" collapsed="false">
      <c r="B80" s="326" t="n">
        <v>43705</v>
      </c>
      <c r="C80" s="327" t="s">
        <v>290</v>
      </c>
      <c r="D80" s="327"/>
      <c r="E80" s="327"/>
      <c r="F80" s="327"/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3"/>
      <c r="AG80" s="323"/>
      <c r="AH80" s="320"/>
      <c r="AI80" s="320"/>
      <c r="AJ80" s="320"/>
      <c r="AK80" s="320"/>
      <c r="AL80" s="320"/>
      <c r="AM80" s="320"/>
      <c r="AQ80" s="300"/>
      <c r="AR80" s="300"/>
      <c r="AS80" s="300"/>
      <c r="AT80" s="300"/>
      <c r="BA80" s="289"/>
      <c r="BR80" s="5"/>
      <c r="BS80" s="5"/>
    </row>
    <row r="81" customFormat="false" ht="15.65" hidden="false" customHeight="true" outlineLevel="0" collapsed="false">
      <c r="B81" s="326" t="n">
        <v>43706</v>
      </c>
      <c r="C81" s="327" t="s">
        <v>278</v>
      </c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3"/>
      <c r="AG81" s="323"/>
      <c r="AH81" s="320"/>
      <c r="AI81" s="320"/>
      <c r="AJ81" s="320"/>
      <c r="AK81" s="320"/>
      <c r="AL81" s="320"/>
      <c r="AM81" s="320"/>
      <c r="AQ81" s="300"/>
      <c r="AR81" s="300"/>
      <c r="AS81" s="300"/>
      <c r="AT81" s="300"/>
      <c r="BA81" s="289"/>
      <c r="BR81" s="5"/>
      <c r="BS81" s="5"/>
    </row>
    <row r="82" customFormat="false" ht="15.65" hidden="false" customHeight="true" outlineLevel="0" collapsed="false">
      <c r="B82" s="326" t="n">
        <v>43707</v>
      </c>
      <c r="C82" s="327" t="s">
        <v>278</v>
      </c>
      <c r="D82" s="327"/>
      <c r="E82" s="327"/>
      <c r="F82" s="327"/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27"/>
      <c r="AB82" s="327"/>
      <c r="AC82" s="327"/>
      <c r="AD82" s="327"/>
      <c r="AE82" s="327"/>
      <c r="AF82" s="323"/>
      <c r="AG82" s="323"/>
      <c r="AH82" s="320"/>
      <c r="AI82" s="320"/>
      <c r="AJ82" s="320"/>
      <c r="AK82" s="320"/>
      <c r="AL82" s="320"/>
      <c r="AM82" s="320"/>
      <c r="AQ82" s="300"/>
      <c r="AR82" s="300"/>
      <c r="AS82" s="300"/>
      <c r="AT82" s="300"/>
      <c r="BA82" s="289"/>
      <c r="BR82" s="5"/>
      <c r="BS82" s="5"/>
    </row>
    <row r="83" customFormat="false" ht="15.65" hidden="false" customHeight="true" outlineLevel="0" collapsed="false">
      <c r="B83" s="326" t="n">
        <v>43708</v>
      </c>
      <c r="C83" s="327" t="s">
        <v>310</v>
      </c>
      <c r="D83" s="327"/>
      <c r="E83" s="327"/>
      <c r="F83" s="327"/>
      <c r="G83" s="327"/>
      <c r="H83" s="327"/>
      <c r="I83" s="327"/>
      <c r="J83" s="327"/>
      <c r="K83" s="327"/>
      <c r="L83" s="327"/>
      <c r="M83" s="327"/>
      <c r="N83" s="327"/>
      <c r="O83" s="327"/>
      <c r="P83" s="327"/>
      <c r="Q83" s="327"/>
      <c r="R83" s="327"/>
      <c r="S83" s="327"/>
      <c r="T83" s="327"/>
      <c r="U83" s="327"/>
      <c r="V83" s="327"/>
      <c r="W83" s="327"/>
      <c r="X83" s="327"/>
      <c r="Y83" s="327"/>
      <c r="Z83" s="327"/>
      <c r="AA83" s="327"/>
      <c r="AB83" s="327"/>
      <c r="AC83" s="327"/>
      <c r="AD83" s="327"/>
      <c r="AE83" s="327"/>
    </row>
    <row r="98" customFormat="false" ht="14.3" hidden="false" customHeight="false" outlineLevel="0" collapsed="false">
      <c r="N98" s="0" t="n">
        <f aca="false">4/60</f>
        <v>0.0666666666666667</v>
      </c>
      <c r="S98" s="0" t="n">
        <f aca="false">49/60</f>
        <v>0.816666666666667</v>
      </c>
      <c r="U98" s="0" t="n">
        <f aca="false">18/60</f>
        <v>0.3</v>
      </c>
    </row>
    <row r="100" customFormat="false" ht="14.3" hidden="false" customHeight="false" outlineLevel="0" collapsed="false">
      <c r="N100" s="0" t="n">
        <f aca="false">49/60</f>
        <v>0.816666666666667</v>
      </c>
      <c r="S100" s="0" t="n">
        <f aca="false">32/60</f>
        <v>0.533333333333333</v>
      </c>
    </row>
    <row r="102" customFormat="false" ht="14.3" hidden="false" customHeight="false" outlineLevel="0" collapsed="false">
      <c r="S102" s="0" t="n">
        <f aca="false">17/60</f>
        <v>0.283333333333333</v>
      </c>
    </row>
    <row r="103" customFormat="false" ht="14.3" hidden="false" customHeight="false" outlineLevel="0" collapsed="false">
      <c r="N103" s="0" t="n">
        <f aca="false">15/60</f>
        <v>0.25</v>
      </c>
    </row>
    <row r="104" customFormat="false" ht="14.3" hidden="false" customHeight="false" outlineLevel="0" collapsed="false">
      <c r="S104" s="0" t="n">
        <f aca="false">11/60</f>
        <v>0.183333333333333</v>
      </c>
    </row>
    <row r="106" customFormat="false" ht="14.3" hidden="false" customHeight="false" outlineLevel="0" collapsed="false">
      <c r="N106" s="0" t="n">
        <f aca="false">56/60</f>
        <v>0.933333333333333</v>
      </c>
    </row>
  </sheetData>
  <mergeCells count="111">
    <mergeCell ref="B1:Y1"/>
    <mergeCell ref="B2:AG2"/>
    <mergeCell ref="B3:B5"/>
    <mergeCell ref="C3:C5"/>
    <mergeCell ref="D3:D5"/>
    <mergeCell ref="E3:E5"/>
    <mergeCell ref="F3:G4"/>
    <mergeCell ref="H3:K3"/>
    <mergeCell ref="L3:O3"/>
    <mergeCell ref="P3:Q4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R3:AR5"/>
    <mergeCell ref="AT3:AT5"/>
    <mergeCell ref="AU3:AU5"/>
    <mergeCell ref="AV3:AV5"/>
    <mergeCell ref="AW3:AW5"/>
    <mergeCell ref="AX3:AX5"/>
    <mergeCell ref="AY3:AY5"/>
    <mergeCell ref="AZ3:AZ5"/>
    <mergeCell ref="BB3:BB5"/>
    <mergeCell ref="BC3:BC5"/>
    <mergeCell ref="BD3:BD5"/>
    <mergeCell ref="BE3:BE5"/>
    <mergeCell ref="BF3:BF5"/>
    <mergeCell ref="BG3:BG5"/>
    <mergeCell ref="BK3:BL3"/>
    <mergeCell ref="BN3:BN5"/>
    <mergeCell ref="BO3:BO5"/>
    <mergeCell ref="BP3:BP5"/>
    <mergeCell ref="BR3:BR5"/>
    <mergeCell ref="BS3:BS5"/>
    <mergeCell ref="BT3:BT5"/>
    <mergeCell ref="H4:I4"/>
    <mergeCell ref="J4:K4"/>
    <mergeCell ref="L4:M4"/>
    <mergeCell ref="N4:O4"/>
    <mergeCell ref="BH4:BH5"/>
    <mergeCell ref="BI4:BI5"/>
    <mergeCell ref="BJ4:BJ5"/>
    <mergeCell ref="BK4:BK5"/>
    <mergeCell ref="BL4:BL5"/>
    <mergeCell ref="BM4:BM5"/>
    <mergeCell ref="BQ4:BQ5"/>
    <mergeCell ref="A6:A12"/>
    <mergeCell ref="A13:A19"/>
    <mergeCell ref="A20:A26"/>
    <mergeCell ref="A27:A33"/>
    <mergeCell ref="A34:A40"/>
    <mergeCell ref="F44:G44"/>
    <mergeCell ref="H44:I44"/>
    <mergeCell ref="J44:K44"/>
    <mergeCell ref="L44:M44"/>
    <mergeCell ref="N44:O44"/>
    <mergeCell ref="P44:Q44"/>
    <mergeCell ref="C52:AE52"/>
    <mergeCell ref="C53:AE53"/>
    <mergeCell ref="C54:AE54"/>
    <mergeCell ref="C55:AE55"/>
    <mergeCell ref="C56:AE56"/>
    <mergeCell ref="C57:AE57"/>
    <mergeCell ref="C58:AE58"/>
    <mergeCell ref="C59:AE59"/>
    <mergeCell ref="C60:AE60"/>
    <mergeCell ref="C61:AE61"/>
    <mergeCell ref="C62:AE62"/>
    <mergeCell ref="C63:AE63"/>
    <mergeCell ref="C64:AE64"/>
    <mergeCell ref="C65:AE65"/>
    <mergeCell ref="C66:AE66"/>
    <mergeCell ref="C67:AE67"/>
    <mergeCell ref="C68:AE68"/>
    <mergeCell ref="C69:AE69"/>
    <mergeCell ref="C70:AE70"/>
    <mergeCell ref="C71:AE71"/>
    <mergeCell ref="C72:AE72"/>
    <mergeCell ref="C73:AE73"/>
    <mergeCell ref="C74:AE74"/>
    <mergeCell ref="C75:AE75"/>
    <mergeCell ref="C76:AE76"/>
    <mergeCell ref="C77:AE77"/>
    <mergeCell ref="C78:AE78"/>
    <mergeCell ref="C79:AE79"/>
    <mergeCell ref="C80:AE80"/>
    <mergeCell ref="C81:AE81"/>
    <mergeCell ref="C82:AE82"/>
    <mergeCell ref="C83:AE83"/>
  </mergeCells>
  <conditionalFormatting sqref="R13:T15 R16">
    <cfRule type="cellIs" priority="2" operator="greaterThan" aboveAverage="0" equalAverage="0" bottom="0" percent="0" rank="0" text="" dxfId="7">
      <formula>3768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15" activePane="bottomRight" state="frozen"/>
      <selection pane="topLeft" activeCell="A1" activeCellId="0" sqref="A1"/>
      <selection pane="topRight" activeCell="C1" activeCellId="0" sqref="C1"/>
      <selection pane="bottomLeft" activeCell="A15" activeCellId="0" sqref="A15"/>
      <selection pane="bottomRight" activeCell="C40" activeCellId="0" sqref="C40"/>
    </sheetView>
  </sheetViews>
  <sheetFormatPr defaultColWidth="8.54296875" defaultRowHeight="14.3" zeroHeight="false" outlineLevelRow="0" outlineLevelCol="0"/>
  <cols>
    <col collapsed="false" customWidth="true" hidden="false" outlineLevel="0" max="2" min="2" style="0" width="10.87"/>
    <col collapsed="false" customWidth="true" hidden="false" outlineLevel="0" max="39" min="39" style="0" width="9.63"/>
    <col collapsed="false" customWidth="true" hidden="false" outlineLevel="0" max="41" min="41" style="0" width="9.63"/>
    <col collapsed="false" customWidth="true" hidden="false" outlineLevel="0" max="42" min="42" style="0" width="9.25"/>
    <col collapsed="false" customWidth="true" hidden="false" outlineLevel="0" max="70" min="70" style="0" width="9.63"/>
    <col collapsed="false" customWidth="true" hidden="false" outlineLevel="0" max="72" min="72" style="0" width="10"/>
  </cols>
  <sheetData>
    <row r="1" customFormat="false" ht="18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BR1" s="5"/>
      <c r="BS1" s="5"/>
    </row>
    <row r="2" customFormat="false" ht="19.05" hidden="false" customHeight="false" outlineLevel="0" collapsed="false">
      <c r="B2" s="6" t="n">
        <v>43709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8"/>
      <c r="AL2" s="8"/>
      <c r="AM2" s="8"/>
      <c r="AN2" s="8"/>
      <c r="AO2" s="8"/>
      <c r="AP2" s="8"/>
      <c r="AQ2" s="8"/>
      <c r="AR2" s="8"/>
      <c r="AS2" s="9"/>
      <c r="AT2" s="10"/>
      <c r="AU2" s="10"/>
      <c r="AV2" s="10"/>
      <c r="AW2" s="10"/>
      <c r="AX2" s="10"/>
      <c r="AY2" s="11"/>
      <c r="AZ2" s="11"/>
      <c r="BR2" s="5"/>
      <c r="BS2" s="5"/>
    </row>
    <row r="3" customFormat="false" ht="29.25" hidden="false" customHeight="true" outlineLevel="0" collapsed="false">
      <c r="A3" s="12"/>
      <c r="B3" s="13" t="s">
        <v>1</v>
      </c>
      <c r="C3" s="14" t="s">
        <v>2</v>
      </c>
      <c r="D3" s="15" t="s">
        <v>3</v>
      </c>
      <c r="E3" s="14" t="s">
        <v>4</v>
      </c>
      <c r="F3" s="16" t="s">
        <v>5</v>
      </c>
      <c r="G3" s="16"/>
      <c r="H3" s="17" t="s">
        <v>6</v>
      </c>
      <c r="I3" s="17"/>
      <c r="J3" s="17"/>
      <c r="K3" s="17"/>
      <c r="L3" s="17" t="s">
        <v>7</v>
      </c>
      <c r="M3" s="17"/>
      <c r="N3" s="17"/>
      <c r="O3" s="17"/>
      <c r="P3" s="18" t="s">
        <v>8</v>
      </c>
      <c r="Q3" s="18"/>
      <c r="R3" s="19" t="s">
        <v>9</v>
      </c>
      <c r="S3" s="20" t="s">
        <v>10</v>
      </c>
      <c r="T3" s="21" t="s">
        <v>11</v>
      </c>
      <c r="U3" s="22" t="s">
        <v>12</v>
      </c>
      <c r="V3" s="23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5" t="s">
        <v>20</v>
      </c>
      <c r="AD3" s="26" t="s">
        <v>21</v>
      </c>
      <c r="AE3" s="27" t="s">
        <v>22</v>
      </c>
      <c r="AF3" s="26" t="s">
        <v>23</v>
      </c>
      <c r="AG3" s="28" t="s">
        <v>24</v>
      </c>
      <c r="AH3" s="28" t="s">
        <v>25</v>
      </c>
      <c r="AI3" s="28" t="s">
        <v>26</v>
      </c>
      <c r="AJ3" s="29" t="s">
        <v>27</v>
      </c>
      <c r="AK3" s="30" t="s">
        <v>28</v>
      </c>
      <c r="AL3" s="31" t="s">
        <v>29</v>
      </c>
      <c r="AM3" s="29" t="s">
        <v>30</v>
      </c>
      <c r="AN3" s="31" t="s">
        <v>31</v>
      </c>
      <c r="AO3" s="31" t="s">
        <v>32</v>
      </c>
      <c r="AP3" s="29" t="s">
        <v>33</v>
      </c>
      <c r="AQ3" s="32" t="s">
        <v>34</v>
      </c>
      <c r="AR3" s="33" t="s">
        <v>35</v>
      </c>
      <c r="AS3" s="34"/>
      <c r="AT3" s="35" t="s">
        <v>36</v>
      </c>
      <c r="AU3" s="36" t="s">
        <v>37</v>
      </c>
      <c r="AV3" s="36" t="s">
        <v>38</v>
      </c>
      <c r="AW3" s="36" t="s">
        <v>39</v>
      </c>
      <c r="AX3" s="36" t="s">
        <v>40</v>
      </c>
      <c r="AY3" s="36" t="s">
        <v>41</v>
      </c>
      <c r="AZ3" s="36" t="s">
        <v>42</v>
      </c>
      <c r="BB3" s="36" t="s">
        <v>43</v>
      </c>
      <c r="BC3" s="36" t="s">
        <v>44</v>
      </c>
      <c r="BD3" s="36" t="s">
        <v>45</v>
      </c>
      <c r="BE3" s="36" t="s">
        <v>46</v>
      </c>
      <c r="BF3" s="36" t="s">
        <v>47</v>
      </c>
      <c r="BG3" s="36" t="s">
        <v>48</v>
      </c>
      <c r="BH3" s="36" t="s">
        <v>49</v>
      </c>
      <c r="BI3" s="36" t="s">
        <v>50</v>
      </c>
      <c r="BJ3" s="36" t="s">
        <v>52</v>
      </c>
      <c r="BK3" s="36" t="s">
        <v>53</v>
      </c>
      <c r="BL3" s="36"/>
      <c r="BM3" s="36" t="s">
        <v>55</v>
      </c>
      <c r="BN3" s="36" t="s">
        <v>56</v>
      </c>
      <c r="BO3" s="37" t="s">
        <v>57</v>
      </c>
      <c r="BP3" s="37" t="s">
        <v>58</v>
      </c>
      <c r="BQ3" s="36" t="s">
        <v>61</v>
      </c>
      <c r="BR3" s="39" t="s">
        <v>59</v>
      </c>
      <c r="BS3" s="39" t="s">
        <v>60</v>
      </c>
      <c r="BT3" s="40" t="s">
        <v>65</v>
      </c>
    </row>
    <row r="4" customFormat="false" ht="14.95" hidden="false" customHeight="true" outlineLevel="0" collapsed="false">
      <c r="A4" s="42"/>
      <c r="B4" s="13"/>
      <c r="C4" s="14"/>
      <c r="D4" s="15"/>
      <c r="E4" s="14"/>
      <c r="F4" s="16"/>
      <c r="G4" s="16"/>
      <c r="H4" s="43" t="s">
        <v>68</v>
      </c>
      <c r="I4" s="43"/>
      <c r="J4" s="44" t="s">
        <v>69</v>
      </c>
      <c r="K4" s="44"/>
      <c r="L4" s="43" t="s">
        <v>68</v>
      </c>
      <c r="M4" s="43"/>
      <c r="N4" s="44" t="s">
        <v>69</v>
      </c>
      <c r="O4" s="44"/>
      <c r="P4" s="18"/>
      <c r="Q4" s="18"/>
      <c r="R4" s="19"/>
      <c r="S4" s="20"/>
      <c r="T4" s="21"/>
      <c r="U4" s="22"/>
      <c r="V4" s="23"/>
      <c r="W4" s="24"/>
      <c r="X4" s="24"/>
      <c r="Y4" s="24"/>
      <c r="Z4" s="24"/>
      <c r="AA4" s="24"/>
      <c r="AB4" s="24"/>
      <c r="AC4" s="25"/>
      <c r="AD4" s="26"/>
      <c r="AE4" s="27"/>
      <c r="AF4" s="26"/>
      <c r="AG4" s="28"/>
      <c r="AH4" s="28"/>
      <c r="AI4" s="28"/>
      <c r="AJ4" s="29"/>
      <c r="AK4" s="30"/>
      <c r="AL4" s="31"/>
      <c r="AM4" s="29"/>
      <c r="AN4" s="31"/>
      <c r="AO4" s="31"/>
      <c r="AP4" s="29"/>
      <c r="AQ4" s="32"/>
      <c r="AR4" s="33"/>
      <c r="AS4" s="34"/>
      <c r="AT4" s="35"/>
      <c r="AU4" s="36"/>
      <c r="AV4" s="36"/>
      <c r="AW4" s="36"/>
      <c r="AX4" s="36"/>
      <c r="AY4" s="36"/>
      <c r="AZ4" s="36"/>
      <c r="BB4" s="36"/>
      <c r="BC4" s="36"/>
      <c r="BD4" s="36"/>
      <c r="BE4" s="36"/>
      <c r="BF4" s="36"/>
      <c r="BG4" s="36"/>
      <c r="BH4" s="45" t="s">
        <v>70</v>
      </c>
      <c r="BI4" s="45" t="s">
        <v>70</v>
      </c>
      <c r="BJ4" s="37" t="s">
        <v>72</v>
      </c>
      <c r="BK4" s="37" t="s">
        <v>72</v>
      </c>
      <c r="BL4" s="37" t="s">
        <v>73</v>
      </c>
      <c r="BM4" s="45" t="s">
        <v>75</v>
      </c>
      <c r="BN4" s="36"/>
      <c r="BO4" s="37"/>
      <c r="BP4" s="37"/>
      <c r="BQ4" s="45" t="s">
        <v>70</v>
      </c>
      <c r="BR4" s="39"/>
      <c r="BS4" s="39"/>
      <c r="BT4" s="40"/>
    </row>
    <row r="5" customFormat="false" ht="14.95" hidden="false" customHeight="false" outlineLevel="0" collapsed="false">
      <c r="A5" s="42"/>
      <c r="B5" s="13"/>
      <c r="C5" s="14"/>
      <c r="D5" s="15"/>
      <c r="E5" s="14"/>
      <c r="F5" s="48" t="s">
        <v>78</v>
      </c>
      <c r="G5" s="44" t="s">
        <v>79</v>
      </c>
      <c r="H5" s="49" t="s">
        <v>80</v>
      </c>
      <c r="I5" s="50" t="s">
        <v>81</v>
      </c>
      <c r="J5" s="50" t="s">
        <v>80</v>
      </c>
      <c r="K5" s="51" t="s">
        <v>81</v>
      </c>
      <c r="L5" s="43" t="s">
        <v>80</v>
      </c>
      <c r="M5" s="50" t="s">
        <v>81</v>
      </c>
      <c r="N5" s="50" t="s">
        <v>80</v>
      </c>
      <c r="O5" s="44" t="s">
        <v>81</v>
      </c>
      <c r="P5" s="50" t="s">
        <v>80</v>
      </c>
      <c r="Q5" s="44" t="s">
        <v>81</v>
      </c>
      <c r="R5" s="19"/>
      <c r="S5" s="20"/>
      <c r="T5" s="21"/>
      <c r="U5" s="22"/>
      <c r="V5" s="23"/>
      <c r="W5" s="24"/>
      <c r="X5" s="24"/>
      <c r="Y5" s="24"/>
      <c r="Z5" s="24"/>
      <c r="AA5" s="24"/>
      <c r="AB5" s="24"/>
      <c r="AC5" s="25"/>
      <c r="AD5" s="26"/>
      <c r="AE5" s="27"/>
      <c r="AF5" s="26"/>
      <c r="AG5" s="28"/>
      <c r="AH5" s="28"/>
      <c r="AI5" s="28"/>
      <c r="AJ5" s="29"/>
      <c r="AK5" s="30"/>
      <c r="AL5" s="31"/>
      <c r="AM5" s="29"/>
      <c r="AN5" s="31"/>
      <c r="AO5" s="31"/>
      <c r="AP5" s="29"/>
      <c r="AQ5" s="32"/>
      <c r="AR5" s="33"/>
      <c r="AS5" s="34"/>
      <c r="AT5" s="35"/>
      <c r="AU5" s="36"/>
      <c r="AV5" s="36"/>
      <c r="AW5" s="36"/>
      <c r="AX5" s="36"/>
      <c r="AY5" s="36"/>
      <c r="AZ5" s="36"/>
      <c r="BB5" s="36"/>
      <c r="BC5" s="36"/>
      <c r="BD5" s="36"/>
      <c r="BE5" s="36"/>
      <c r="BF5" s="36"/>
      <c r="BG5" s="36"/>
      <c r="BH5" s="45"/>
      <c r="BI5" s="45"/>
      <c r="BJ5" s="37"/>
      <c r="BK5" s="37"/>
      <c r="BL5" s="37"/>
      <c r="BM5" s="45"/>
      <c r="BN5" s="36"/>
      <c r="BO5" s="37"/>
      <c r="BP5" s="37"/>
      <c r="BQ5" s="45"/>
      <c r="BR5" s="39"/>
      <c r="BS5" s="39"/>
      <c r="BT5" s="40"/>
    </row>
    <row r="6" customFormat="false" ht="14.95" hidden="false" customHeight="true" outlineLevel="0" collapsed="false">
      <c r="A6" s="189" t="s">
        <v>119</v>
      </c>
      <c r="B6" s="55" t="n">
        <v>43704</v>
      </c>
      <c r="C6" s="56" t="n">
        <v>92.6</v>
      </c>
      <c r="D6" s="57" t="n">
        <v>0.611</v>
      </c>
      <c r="E6" s="58" t="n">
        <v>86.5</v>
      </c>
      <c r="F6" s="59" t="n">
        <v>101</v>
      </c>
      <c r="G6" s="59" t="n">
        <v>84</v>
      </c>
      <c r="H6" s="60" t="n">
        <v>24</v>
      </c>
      <c r="I6" s="60" t="n">
        <v>0</v>
      </c>
      <c r="J6" s="60" t="n">
        <v>24</v>
      </c>
      <c r="K6" s="60" t="n">
        <v>0</v>
      </c>
      <c r="L6" s="61" t="n">
        <v>0</v>
      </c>
      <c r="M6" s="61" t="n">
        <v>0</v>
      </c>
      <c r="N6" s="61" t="n">
        <v>0</v>
      </c>
      <c r="O6" s="61" t="n">
        <v>0</v>
      </c>
      <c r="P6" s="61" t="n">
        <v>0</v>
      </c>
      <c r="Q6" s="61" t="n">
        <v>0</v>
      </c>
      <c r="R6" s="61" t="n">
        <v>3469</v>
      </c>
      <c r="S6" s="62" t="n">
        <v>2853</v>
      </c>
      <c r="T6" s="62" t="n">
        <v>2853</v>
      </c>
      <c r="U6" s="63" t="n">
        <v>2792</v>
      </c>
      <c r="V6" s="63" t="n">
        <v>2880</v>
      </c>
      <c r="W6" s="60" t="n">
        <v>40</v>
      </c>
      <c r="X6" s="60" t="n">
        <v>0</v>
      </c>
      <c r="Y6" s="60" t="n">
        <v>40</v>
      </c>
      <c r="Z6" s="60" t="n">
        <v>0</v>
      </c>
      <c r="AA6" s="60" t="n">
        <v>60</v>
      </c>
      <c r="AB6" s="59" t="n">
        <v>0</v>
      </c>
      <c r="AC6" s="59" t="n">
        <f aca="false">(V6-U6)+AZ6</f>
        <v>88</v>
      </c>
      <c r="AD6" s="65" t="n">
        <f aca="false">U6-T6</f>
        <v>-61</v>
      </c>
      <c r="AE6" s="59" t="n">
        <v>122</v>
      </c>
      <c r="AF6" s="66" t="n">
        <f aca="false">IF(AE6&gt;0, V6/(AE6*24),"no data")</f>
        <v>0.983606557377049</v>
      </c>
      <c r="AG6" s="67" t="n">
        <f aca="false">IF(R6&gt;0,R6/24,"no data")</f>
        <v>144.541666666667</v>
      </c>
      <c r="AH6" s="66" t="n">
        <f aca="false">IF(U6&gt;0,(U6/R6),"no data")</f>
        <v>0.804842894205823</v>
      </c>
      <c r="AI6" s="68" t="n">
        <f aca="false">(1440-((W6*X6)+(Y6*Z6)+(AA6*AB6))/(W6+Y6+AA6))/1440</f>
        <v>1</v>
      </c>
      <c r="AJ6" s="69" t="n">
        <f aca="false">IF(U6&gt;0,(1440-((X6*W6+AT6*AU6)+(Z6*Y6+AV6*AW6)+(AA6*AB6+AX6*AY6))/(W6+Y6+AA6))/1440,"no data")</f>
        <v>0.864285714285714</v>
      </c>
      <c r="AK6" s="91" t="n">
        <v>5.706</v>
      </c>
      <c r="AL6" s="96" t="n">
        <v>130.56</v>
      </c>
      <c r="AM6" s="81" t="n">
        <f aca="false">AK6*AL6</f>
        <v>744.97536</v>
      </c>
      <c r="AN6" s="91" t="n">
        <v>23.34825</v>
      </c>
      <c r="AO6" s="166" t="n">
        <v>1010.801623248</v>
      </c>
      <c r="AP6" s="58" t="n">
        <f aca="false">AN6*AO6</f>
        <v>23600.449</v>
      </c>
      <c r="AQ6" s="166" t="n">
        <f aca="false">IF(U6&gt;0,((((AK6*AL6)+(AN6*AO6))/(U6*1000))*1000000),"no data")</f>
        <v>8719.70786532951</v>
      </c>
      <c r="AR6" s="168" t="n">
        <f aca="false">S6/24</f>
        <v>118.875</v>
      </c>
      <c r="AS6" s="34"/>
      <c r="AT6" s="59" t="n">
        <v>0</v>
      </c>
      <c r="AU6" s="76" t="n">
        <v>0</v>
      </c>
      <c r="AV6" s="76" t="n">
        <v>0</v>
      </c>
      <c r="AW6" s="59" t="n">
        <v>0</v>
      </c>
      <c r="AX6" s="76" t="n">
        <v>19</v>
      </c>
      <c r="AY6" s="59" t="n">
        <v>1440</v>
      </c>
      <c r="AZ6" s="59" t="n">
        <v>0</v>
      </c>
      <c r="BB6" s="77" t="n">
        <v>951</v>
      </c>
      <c r="BC6" s="77" t="n">
        <v>947</v>
      </c>
      <c r="BD6" s="77" t="n">
        <v>982</v>
      </c>
      <c r="BE6" s="77" t="n">
        <v>-4</v>
      </c>
      <c r="BF6" s="77" t="n">
        <v>8719.70786532951</v>
      </c>
      <c r="BG6" s="139" t="n">
        <v>40.9166666666667</v>
      </c>
      <c r="BH6" s="79" t="n">
        <v>0</v>
      </c>
      <c r="BI6" s="80" t="n">
        <v>0</v>
      </c>
      <c r="BJ6" s="82" t="n">
        <v>23.26</v>
      </c>
      <c r="BK6" s="82" t="n">
        <v>20.76</v>
      </c>
      <c r="BL6" s="82" t="n">
        <v>15.53</v>
      </c>
      <c r="BM6" s="82" t="n">
        <v>50.14</v>
      </c>
      <c r="BN6" s="83" t="n">
        <v>0.9359</v>
      </c>
      <c r="BO6" s="82" t="n">
        <v>88.22</v>
      </c>
      <c r="BP6" s="81" t="n">
        <v>87.42</v>
      </c>
      <c r="BQ6" s="78" t="n">
        <f aca="false">SUM(BH6:BI6)</f>
        <v>0</v>
      </c>
      <c r="BR6" s="77" t="n">
        <v>11481</v>
      </c>
      <c r="BS6" s="77" t="n">
        <v>11720</v>
      </c>
      <c r="BT6" s="78" t="n">
        <v>0</v>
      </c>
    </row>
    <row r="7" customFormat="false" ht="14.3" hidden="false" customHeight="false" outlineLevel="0" collapsed="false">
      <c r="A7" s="189"/>
      <c r="B7" s="55" t="n">
        <v>43705</v>
      </c>
      <c r="C7" s="56" t="n">
        <v>95.9</v>
      </c>
      <c r="D7" s="57" t="n">
        <v>0.637</v>
      </c>
      <c r="E7" s="58" t="n">
        <v>86.5</v>
      </c>
      <c r="F7" s="59" t="n">
        <v>106</v>
      </c>
      <c r="G7" s="59" t="n">
        <v>87</v>
      </c>
      <c r="H7" s="60" t="n">
        <v>20</v>
      </c>
      <c r="I7" s="60" t="n">
        <v>23</v>
      </c>
      <c r="J7" s="60" t="n">
        <v>24</v>
      </c>
      <c r="K7" s="60" t="n">
        <v>0</v>
      </c>
      <c r="L7" s="61" t="n">
        <v>3</v>
      </c>
      <c r="M7" s="61" t="n">
        <v>37</v>
      </c>
      <c r="N7" s="61" t="n">
        <v>0</v>
      </c>
      <c r="O7" s="61" t="n">
        <v>0</v>
      </c>
      <c r="P7" s="61" t="n">
        <v>0</v>
      </c>
      <c r="Q7" s="61" t="n">
        <v>0</v>
      </c>
      <c r="R7" s="61" t="n">
        <v>3442</v>
      </c>
      <c r="S7" s="62" t="n">
        <v>2921</v>
      </c>
      <c r="T7" s="62" t="n">
        <v>2593</v>
      </c>
      <c r="U7" s="63" t="n">
        <v>2538</v>
      </c>
      <c r="V7" s="63" t="n">
        <v>2623</v>
      </c>
      <c r="W7" s="60" t="n">
        <v>39</v>
      </c>
      <c r="X7" s="60" t="n">
        <v>0</v>
      </c>
      <c r="Y7" s="60" t="n">
        <v>39</v>
      </c>
      <c r="Z7" s="60" t="n">
        <v>0</v>
      </c>
      <c r="AA7" s="60" t="n">
        <v>60</v>
      </c>
      <c r="AB7" s="59" t="n">
        <v>0</v>
      </c>
      <c r="AC7" s="59" t="n">
        <f aca="false">(V7-U7)+AZ7</f>
        <v>85</v>
      </c>
      <c r="AD7" s="65" t="n">
        <f aca="false">U7-T7</f>
        <v>-55</v>
      </c>
      <c r="AE7" s="59" t="n">
        <v>120</v>
      </c>
      <c r="AF7" s="66" t="n">
        <f aca="false">IF(AE7&gt;0, V7/(AE7*24),"no data")</f>
        <v>0.910763888888889</v>
      </c>
      <c r="AG7" s="67" t="n">
        <f aca="false">IF(R7&gt;0,R7/24,"no data")</f>
        <v>143.416666666667</v>
      </c>
      <c r="AH7" s="66" t="n">
        <f aca="false">IF(U7&gt;0,(U7/R7),"no data")</f>
        <v>0.737361998837885</v>
      </c>
      <c r="AI7" s="68" t="n">
        <f aca="false">(1440-((W7*X7)+(Y7*Z7)+(AA7*AB7))/(W7+Y7+AA7))/1440</f>
        <v>1</v>
      </c>
      <c r="AJ7" s="69" t="n">
        <f aca="false">IF(U7&gt;0,(1440-((X7*W7+AT7*AU7)+(Z7*Y7+AV7*AW7)+(AA7*AB7+AX7*AY7))/(W7+Y7+AA7))/1440,"no data")</f>
        <v>0.830681360708535</v>
      </c>
      <c r="AK7" s="91" t="n">
        <v>5.684</v>
      </c>
      <c r="AL7" s="96" t="n">
        <v>131.38</v>
      </c>
      <c r="AM7" s="81" t="n">
        <f aca="false">AK7*AL7</f>
        <v>746.76392</v>
      </c>
      <c r="AN7" s="91" t="n">
        <v>21.37493</v>
      </c>
      <c r="AO7" s="166" t="n">
        <v>1009.83343571184</v>
      </c>
      <c r="AP7" s="58" t="n">
        <f aca="false">AN7*AO7</f>
        <v>21585.119</v>
      </c>
      <c r="AQ7" s="166" t="n">
        <f aca="false">IF(U7&gt;0,((((AK7*AL7)+(AN7*AO7))/(U7*1000))*1000000),"no data")</f>
        <v>8799.0082427108</v>
      </c>
      <c r="AR7" s="168" t="n">
        <f aca="false">S7/24</f>
        <v>121.708333333333</v>
      </c>
      <c r="AS7" s="34"/>
      <c r="AT7" s="59" t="n">
        <v>17</v>
      </c>
      <c r="AU7" s="76" t="n">
        <v>31</v>
      </c>
      <c r="AV7" s="76" t="n">
        <v>0</v>
      </c>
      <c r="AW7" s="59" t="n">
        <v>0</v>
      </c>
      <c r="AX7" s="76" t="n">
        <v>23</v>
      </c>
      <c r="AY7" s="59" t="n">
        <v>1440</v>
      </c>
      <c r="AZ7" s="59" t="n">
        <v>0</v>
      </c>
      <c r="BB7" s="77" t="n">
        <v>793</v>
      </c>
      <c r="BC7" s="77" t="n">
        <v>940</v>
      </c>
      <c r="BD7" s="77" t="n">
        <v>890</v>
      </c>
      <c r="BE7" s="77" t="n">
        <v>147</v>
      </c>
      <c r="BF7" s="77" t="n">
        <v>8799.0082427108</v>
      </c>
      <c r="BG7" s="139" t="n">
        <v>37.0833333333333</v>
      </c>
      <c r="BH7" s="79" t="n">
        <v>0</v>
      </c>
      <c r="BI7" s="80" t="n">
        <v>0</v>
      </c>
      <c r="BJ7" s="82" t="n">
        <v>19.61</v>
      </c>
      <c r="BK7" s="82" t="n">
        <v>20.66</v>
      </c>
      <c r="BL7" s="82" t="n">
        <v>15.68</v>
      </c>
      <c r="BM7" s="82" t="n">
        <v>50.11</v>
      </c>
      <c r="BN7" s="83" t="n">
        <v>0.9358</v>
      </c>
      <c r="BO7" s="82" t="n">
        <v>88.23</v>
      </c>
      <c r="BP7" s="81" t="n">
        <v>87.47</v>
      </c>
      <c r="BQ7" s="78" t="n">
        <f aca="false">SUM(BH7:BI7)</f>
        <v>0</v>
      </c>
      <c r="BR7" s="77" t="n">
        <v>11550</v>
      </c>
      <c r="BS7" s="77" t="n">
        <v>11748</v>
      </c>
      <c r="BT7" s="78" t="n">
        <v>5.45</v>
      </c>
    </row>
    <row r="8" customFormat="false" ht="14.3" hidden="false" customHeight="false" outlineLevel="0" collapsed="false">
      <c r="A8" s="189"/>
      <c r="B8" s="55" t="n">
        <v>43706</v>
      </c>
      <c r="C8" s="56" t="n">
        <v>90.7</v>
      </c>
      <c r="D8" s="57" t="n">
        <v>0.715</v>
      </c>
      <c r="E8" s="58" t="n">
        <v>86.6</v>
      </c>
      <c r="F8" s="59" t="n">
        <v>100</v>
      </c>
      <c r="G8" s="59" t="n">
        <v>86</v>
      </c>
      <c r="H8" s="60" t="n">
        <v>12</v>
      </c>
      <c r="I8" s="60" t="n">
        <v>49</v>
      </c>
      <c r="J8" s="60" t="n">
        <v>22</v>
      </c>
      <c r="K8" s="60" t="n">
        <v>32</v>
      </c>
      <c r="L8" s="61" t="n">
        <v>10</v>
      </c>
      <c r="M8" s="61" t="n">
        <v>56</v>
      </c>
      <c r="N8" s="61" t="n">
        <v>0</v>
      </c>
      <c r="O8" s="61" t="n">
        <v>0</v>
      </c>
      <c r="P8" s="61" t="n">
        <v>0</v>
      </c>
      <c r="Q8" s="61" t="n">
        <v>0</v>
      </c>
      <c r="R8" s="61" t="n">
        <v>3493</v>
      </c>
      <c r="S8" s="62" t="n">
        <v>3134</v>
      </c>
      <c r="T8" s="62" t="n">
        <v>2071</v>
      </c>
      <c r="U8" s="63" t="n">
        <v>2049</v>
      </c>
      <c r="V8" s="63" t="n">
        <v>2128</v>
      </c>
      <c r="W8" s="60" t="n">
        <v>39</v>
      </c>
      <c r="X8" s="60" t="n">
        <v>0</v>
      </c>
      <c r="Y8" s="60" t="n">
        <v>39</v>
      </c>
      <c r="Z8" s="60" t="n">
        <v>71</v>
      </c>
      <c r="AA8" s="60" t="n">
        <v>60</v>
      </c>
      <c r="AB8" s="59" t="n">
        <v>102</v>
      </c>
      <c r="AC8" s="59" t="n">
        <f aca="false">(V8-U8)+AZ8</f>
        <v>80</v>
      </c>
      <c r="AD8" s="65" t="n">
        <f aca="false">U8-T8</f>
        <v>-22</v>
      </c>
      <c r="AE8" s="59" t="n">
        <v>121</v>
      </c>
      <c r="AF8" s="66" t="n">
        <f aca="false">IF(AE8&gt;0, V8/(AE8*24),"no data")</f>
        <v>0.732782369146005</v>
      </c>
      <c r="AG8" s="67" t="n">
        <f aca="false">IF(R8&gt;0,R8/24,"no data")</f>
        <v>145.541666666667</v>
      </c>
      <c r="AH8" s="66" t="n">
        <f aca="false">IF(U8&gt;0,(U8/R8),"no data")</f>
        <v>0.586601774978529</v>
      </c>
      <c r="AI8" s="68" t="n">
        <f aca="false">(1440-((W8*X8)+(Y8*Z8)+(AA8*AB8))/(W8+Y8+AA8))/1440</f>
        <v>0.955268719806763</v>
      </c>
      <c r="AJ8" s="69" t="n">
        <f aca="false">IF(U8&gt;0,(1440-((X8*W8+AT8*AU8)+(Z8*Y8+AV8*AW8)+(AA8*AB8+AX8*AY8))/(W8+Y8+AA8))/1440,"no data")</f>
        <v>0.763994565217391</v>
      </c>
      <c r="AK8" s="70" t="n">
        <v>4.03</v>
      </c>
      <c r="AL8" s="166" t="n">
        <v>134.08</v>
      </c>
      <c r="AM8" s="81" t="n">
        <f aca="false">AK8*AL8</f>
        <v>540.3424</v>
      </c>
      <c r="AN8" s="70" t="n">
        <v>17.40191</v>
      </c>
      <c r="AO8" s="170" t="n">
        <v>1009.99890241933</v>
      </c>
      <c r="AP8" s="58" t="n">
        <f aca="false">AN8*AO8</f>
        <v>17575.91</v>
      </c>
      <c r="AQ8" s="166" t="n">
        <f aca="false">IF(U8&gt;0,((((AK8*AL8)+(AN8*AO8))/(U8*1000))*1000000),"no data")</f>
        <v>8841.50922401171</v>
      </c>
      <c r="AR8" s="168" t="n">
        <f aca="false">S8/24</f>
        <v>130.583333333333</v>
      </c>
      <c r="AS8" s="34"/>
      <c r="AT8" s="59" t="n">
        <v>16</v>
      </c>
      <c r="AU8" s="76" t="n">
        <v>15</v>
      </c>
      <c r="AV8" s="76" t="n">
        <v>18</v>
      </c>
      <c r="AW8" s="59" t="n">
        <v>17</v>
      </c>
      <c r="AX8" s="76" t="n">
        <v>28</v>
      </c>
      <c r="AY8" s="59" t="n">
        <v>1338</v>
      </c>
      <c r="AZ8" s="59" t="n">
        <v>1</v>
      </c>
      <c r="BB8" s="77" t="n">
        <v>515</v>
      </c>
      <c r="BC8" s="77" t="n">
        <v>898</v>
      </c>
      <c r="BD8" s="77" t="n">
        <v>715</v>
      </c>
      <c r="BE8" s="77" t="n">
        <f aca="false">BC8-BB8</f>
        <v>383</v>
      </c>
      <c r="BF8" s="77" t="n">
        <f aca="false">AQ8</f>
        <v>8841.50922401171</v>
      </c>
      <c r="BG8" s="139" t="n">
        <f aca="false">BD8/24</f>
        <v>29.7916666666667</v>
      </c>
      <c r="BH8" s="79" t="n">
        <v>0</v>
      </c>
      <c r="BI8" s="80" t="n">
        <v>0</v>
      </c>
      <c r="BJ8" s="82" t="n">
        <v>12.66</v>
      </c>
      <c r="BK8" s="82" t="n">
        <v>19.67</v>
      </c>
      <c r="BL8" s="82" t="n">
        <v>15.47</v>
      </c>
      <c r="BM8" s="82" t="n">
        <v>50.12</v>
      </c>
      <c r="BN8" s="83" t="n">
        <v>0.9347</v>
      </c>
      <c r="BO8" s="82" t="n">
        <v>88.28</v>
      </c>
      <c r="BP8" s="81" t="n">
        <v>87.43</v>
      </c>
      <c r="BQ8" s="78" t="n">
        <f aca="false">SUM(BH8:BI8)</f>
        <v>0</v>
      </c>
      <c r="BR8" s="77" t="n">
        <v>11516</v>
      </c>
      <c r="BS8" s="77" t="n">
        <v>11747</v>
      </c>
      <c r="BT8" s="78" t="n">
        <v>0</v>
      </c>
    </row>
    <row r="9" customFormat="false" ht="14.3" hidden="false" customHeight="false" outlineLevel="0" collapsed="false">
      <c r="A9" s="189"/>
      <c r="B9" s="55" t="n">
        <v>43707</v>
      </c>
      <c r="C9" s="56" t="n">
        <v>89.6</v>
      </c>
      <c r="D9" s="57" t="n">
        <v>0.713</v>
      </c>
      <c r="E9" s="58" t="n">
        <v>81.3</v>
      </c>
      <c r="F9" s="59" t="n">
        <v>98</v>
      </c>
      <c r="G9" s="59" t="n">
        <v>83</v>
      </c>
      <c r="H9" s="60" t="n">
        <v>17</v>
      </c>
      <c r="I9" s="60" t="n">
        <v>4</v>
      </c>
      <c r="J9" s="60" t="n">
        <v>24</v>
      </c>
      <c r="K9" s="60" t="n">
        <v>0</v>
      </c>
      <c r="L9" s="61" t="n">
        <v>6</v>
      </c>
      <c r="M9" s="61" t="n">
        <v>13</v>
      </c>
      <c r="N9" s="61" t="n">
        <v>0</v>
      </c>
      <c r="O9" s="61" t="n">
        <v>0</v>
      </c>
      <c r="P9" s="61" t="n">
        <v>0</v>
      </c>
      <c r="Q9" s="61" t="n">
        <v>0</v>
      </c>
      <c r="R9" s="61" t="n">
        <v>3499</v>
      </c>
      <c r="S9" s="62" t="n">
        <v>3048</v>
      </c>
      <c r="T9" s="62" t="n">
        <v>2439</v>
      </c>
      <c r="U9" s="63" t="n">
        <v>2398</v>
      </c>
      <c r="V9" s="63" t="n">
        <v>2475</v>
      </c>
      <c r="W9" s="60" t="n">
        <v>40</v>
      </c>
      <c r="X9" s="60" t="n">
        <v>0</v>
      </c>
      <c r="Y9" s="60" t="n">
        <v>40</v>
      </c>
      <c r="Z9" s="60" t="n">
        <v>0</v>
      </c>
      <c r="AA9" s="60" t="n">
        <v>60</v>
      </c>
      <c r="AB9" s="59" t="n">
        <v>0</v>
      </c>
      <c r="AC9" s="59" t="n">
        <f aca="false">(V9-U9)+AZ9</f>
        <v>77</v>
      </c>
      <c r="AD9" s="65" t="n">
        <f aca="false">U9-T9</f>
        <v>-41</v>
      </c>
      <c r="AE9" s="59" t="n">
        <v>122</v>
      </c>
      <c r="AF9" s="66" t="n">
        <f aca="false">IF(AE9&gt;0, V9/(AE9*24),"no data")</f>
        <v>0.845286885245902</v>
      </c>
      <c r="AG9" s="67" t="n">
        <f aca="false">IF(R9&gt;0,R9/24,"no data")</f>
        <v>145.791666666667</v>
      </c>
      <c r="AH9" s="66" t="n">
        <f aca="false">IF(U9&gt;0,(U9/R9),"no data")</f>
        <v>0.685338668190912</v>
      </c>
      <c r="AI9" s="68" t="n">
        <f aca="false">(1440-((W9*X9)+(Y9*Z9)+(AA9*AB9))/(W9+Y9+AA9))/1440</f>
        <v>1</v>
      </c>
      <c r="AJ9" s="69" t="n">
        <f aca="false">IF(U9&gt;0,(1440-((X9*W9+AT9*AU9)+(Z9*Y9+AV9*AW9)+(AA9*AB9+AX9*AY9))/(W9+Y9+AA9))/1440,"no data")</f>
        <v>0.816736111111111</v>
      </c>
      <c r="AK9" s="91" t="n">
        <v>4.687</v>
      </c>
      <c r="AL9" s="166" t="n">
        <v>124.44</v>
      </c>
      <c r="AM9" s="81" t="n">
        <f aca="false">AK9*AL9</f>
        <v>583.25028</v>
      </c>
      <c r="AN9" s="91" t="n">
        <v>20.27673</v>
      </c>
      <c r="AO9" s="166" t="n">
        <v>1009.63276623006</v>
      </c>
      <c r="AP9" s="58" t="n">
        <f aca="false">AN9*AO9</f>
        <v>20472.051</v>
      </c>
      <c r="AQ9" s="166" t="n">
        <f aca="false">IF(U9&gt;0,((((AK9*AL9)+(AN9*AO9))/(U9*1000))*1000000),"no data")</f>
        <v>8780.35916597164</v>
      </c>
      <c r="AR9" s="168" t="n">
        <f aca="false">S9/24</f>
        <v>127</v>
      </c>
      <c r="AS9" s="34"/>
      <c r="AT9" s="59" t="n">
        <v>22</v>
      </c>
      <c r="AU9" s="76" t="n">
        <v>43</v>
      </c>
      <c r="AV9" s="76" t="n">
        <v>0</v>
      </c>
      <c r="AW9" s="59" t="n">
        <v>0</v>
      </c>
      <c r="AX9" s="76" t="n">
        <f aca="false">60-35</f>
        <v>25</v>
      </c>
      <c r="AY9" s="59" t="n">
        <v>1440</v>
      </c>
      <c r="AZ9" s="59" t="n">
        <v>0</v>
      </c>
      <c r="BB9" s="77" t="n">
        <v>693</v>
      </c>
      <c r="BC9" s="77" t="n">
        <v>947</v>
      </c>
      <c r="BD9" s="77" t="n">
        <v>835</v>
      </c>
      <c r="BE9" s="77" t="n">
        <f aca="false">BC9-BB9</f>
        <v>254</v>
      </c>
      <c r="BF9" s="77" t="n">
        <f aca="false">AQ9</f>
        <v>8780.35916597164</v>
      </c>
      <c r="BG9" s="139" t="n">
        <f aca="false">BD9/24</f>
        <v>34.7916666666667</v>
      </c>
      <c r="BH9" s="79" t="n">
        <v>0</v>
      </c>
      <c r="BI9" s="80" t="n">
        <v>0</v>
      </c>
      <c r="BJ9" s="82" t="n">
        <v>23.39</v>
      </c>
      <c r="BK9" s="82" t="n">
        <v>20.61</v>
      </c>
      <c r="BL9" s="82" t="n">
        <v>15.96</v>
      </c>
      <c r="BM9" s="82" t="n">
        <v>50.11</v>
      </c>
      <c r="BN9" s="83" t="n">
        <v>0.9379</v>
      </c>
      <c r="BO9" s="82" t="n">
        <v>88.14</v>
      </c>
      <c r="BP9" s="81" t="n">
        <v>87.41</v>
      </c>
      <c r="BQ9" s="78" t="n">
        <f aca="false">SUM(BH9:BI9)</f>
        <v>0</v>
      </c>
      <c r="BR9" s="77" t="n">
        <v>11495</v>
      </c>
      <c r="BS9" s="77" t="n">
        <v>11631</v>
      </c>
      <c r="BT9" s="78" t="n">
        <v>6</v>
      </c>
    </row>
    <row r="10" customFormat="false" ht="14.3" hidden="false" customHeight="false" outlineLevel="0" collapsed="false">
      <c r="A10" s="189"/>
      <c r="B10" s="55" t="n">
        <v>43708</v>
      </c>
      <c r="C10" s="56" t="n">
        <v>90.9</v>
      </c>
      <c r="D10" s="57" t="n">
        <v>0.7102</v>
      </c>
      <c r="E10" s="58" t="n">
        <v>86.4</v>
      </c>
      <c r="F10" s="59" t="n">
        <v>97</v>
      </c>
      <c r="G10" s="59" t="n">
        <v>85</v>
      </c>
      <c r="H10" s="60" t="n">
        <v>24</v>
      </c>
      <c r="I10" s="60" t="n">
        <v>0</v>
      </c>
      <c r="J10" s="60" t="n">
        <v>24</v>
      </c>
      <c r="K10" s="60" t="n">
        <v>0</v>
      </c>
      <c r="L10" s="61" t="n">
        <v>0</v>
      </c>
      <c r="M10" s="61" t="n">
        <v>0</v>
      </c>
      <c r="N10" s="61" t="n">
        <v>0</v>
      </c>
      <c r="O10" s="61" t="n">
        <v>0</v>
      </c>
      <c r="P10" s="61" t="n">
        <v>0</v>
      </c>
      <c r="Q10" s="61" t="n">
        <v>0</v>
      </c>
      <c r="R10" s="61" t="n">
        <v>3483</v>
      </c>
      <c r="S10" s="62" t="n">
        <v>2857</v>
      </c>
      <c r="T10" s="62" t="n">
        <v>2857</v>
      </c>
      <c r="U10" s="63" t="n">
        <v>2795</v>
      </c>
      <c r="V10" s="63" t="n">
        <v>2878</v>
      </c>
      <c r="W10" s="60" t="n">
        <v>40</v>
      </c>
      <c r="X10" s="60" t="n">
        <v>0</v>
      </c>
      <c r="Y10" s="60" t="n">
        <v>39</v>
      </c>
      <c r="Z10" s="60" t="n">
        <v>0</v>
      </c>
      <c r="AA10" s="60" t="n">
        <v>60</v>
      </c>
      <c r="AB10" s="59" t="n">
        <v>0</v>
      </c>
      <c r="AC10" s="59" t="n">
        <f aca="false">(V10-U10)+AZ10</f>
        <v>83</v>
      </c>
      <c r="AD10" s="65" t="n">
        <f aca="false">U10-T10</f>
        <v>-62</v>
      </c>
      <c r="AE10" s="59" t="n">
        <v>121</v>
      </c>
      <c r="AF10" s="66" t="n">
        <f aca="false">IF(AE10&gt;0, V10/(AE10*24),"no data")</f>
        <v>0.991046831955923</v>
      </c>
      <c r="AG10" s="67" t="n">
        <f aca="false">IF(R10&gt;0,R10/24,"no data")</f>
        <v>145.125</v>
      </c>
      <c r="AH10" s="66" t="n">
        <f aca="false">IF(U10&gt;0,(U10/R10),"no data")</f>
        <v>0.802469135802469</v>
      </c>
      <c r="AI10" s="68" t="n">
        <f aca="false">(1440-((W10*X10)+(Y10*Z10)+(AA10*AB10))/(W10+Y10+AA10))/1440</f>
        <v>1</v>
      </c>
      <c r="AJ10" s="69" t="n">
        <f aca="false">IF(U10&gt;0,(1440-((X10*W10+AT10*AU10)+(Z10*Y10+AV10*AW10)+(AA10*AB10+AX10*AY10))/(W10+Y10+AA10))/1440,"no data")</f>
        <v>0.863309352517986</v>
      </c>
      <c r="AK10" s="91" t="n">
        <v>4.891</v>
      </c>
      <c r="AL10" s="96" t="n">
        <v>124.51</v>
      </c>
      <c r="AM10" s="81" t="n">
        <f aca="false">AK10*AL10</f>
        <v>608.97841</v>
      </c>
      <c r="AN10" s="91" t="n">
        <v>23.5055</v>
      </c>
      <c r="AO10" s="166" t="n">
        <v>1006.9417795835</v>
      </c>
      <c r="AP10" s="58" t="n">
        <f aca="false">AN10*AO10</f>
        <v>23668.67</v>
      </c>
      <c r="AQ10" s="166" t="n">
        <f aca="false">IF(U10&gt;0,((((AK10*AL10)+(AN10*AO10))/(U10*1000))*1000000),"no data")</f>
        <v>8686.09961001789</v>
      </c>
      <c r="AR10" s="168" t="n">
        <f aca="false">S10/24</f>
        <v>119.041666666667</v>
      </c>
      <c r="AS10" s="34"/>
      <c r="AT10" s="59" t="n">
        <v>0</v>
      </c>
      <c r="AU10" s="76" t="n">
        <v>0</v>
      </c>
      <c r="AV10" s="76" t="n">
        <v>0</v>
      </c>
      <c r="AW10" s="59" t="n">
        <v>0</v>
      </c>
      <c r="AX10" s="76" t="n">
        <v>19</v>
      </c>
      <c r="AY10" s="59" t="n">
        <v>1440</v>
      </c>
      <c r="AZ10" s="59" t="n">
        <v>0</v>
      </c>
      <c r="BB10" s="77" t="n">
        <v>952</v>
      </c>
      <c r="BC10" s="77" t="n">
        <v>943</v>
      </c>
      <c r="BD10" s="77" t="n">
        <v>983</v>
      </c>
      <c r="BE10" s="77" t="n">
        <f aca="false">BC10-BB10</f>
        <v>-9</v>
      </c>
      <c r="BF10" s="77" t="n">
        <f aca="false">AQ10</f>
        <v>8686.09961001789</v>
      </c>
      <c r="BG10" s="139" t="n">
        <f aca="false">BD10/24</f>
        <v>40.9583333333333</v>
      </c>
      <c r="BH10" s="79" t="n">
        <v>0</v>
      </c>
      <c r="BI10" s="80" t="n">
        <v>0</v>
      </c>
      <c r="BJ10" s="82" t="n">
        <v>23.39</v>
      </c>
      <c r="BK10" s="82" t="n">
        <v>20.77</v>
      </c>
      <c r="BL10" s="82" t="n">
        <v>16.08</v>
      </c>
      <c r="BM10" s="82" t="n">
        <v>50.11</v>
      </c>
      <c r="BN10" s="83" t="n">
        <v>0.938</v>
      </c>
      <c r="BO10" s="82" t="n">
        <v>88.18</v>
      </c>
      <c r="BP10" s="81" t="n">
        <v>87.46</v>
      </c>
      <c r="BQ10" s="78" t="n">
        <f aca="false">SUM(BH10:BI10)</f>
        <v>0</v>
      </c>
      <c r="BR10" s="77" t="n">
        <v>11538</v>
      </c>
      <c r="BS10" s="77" t="n">
        <v>11798</v>
      </c>
      <c r="BT10" s="78" t="n">
        <v>0</v>
      </c>
    </row>
    <row r="11" customFormat="false" ht="14.3" hidden="false" customHeight="false" outlineLevel="0" collapsed="false">
      <c r="A11" s="189"/>
      <c r="B11" s="55" t="n">
        <v>43709</v>
      </c>
      <c r="C11" s="56" t="n">
        <v>90</v>
      </c>
      <c r="D11" s="57" t="n">
        <v>0.703</v>
      </c>
      <c r="E11" s="58" t="n">
        <v>85.8</v>
      </c>
      <c r="F11" s="59" t="n">
        <v>99</v>
      </c>
      <c r="G11" s="59" t="n">
        <v>84</v>
      </c>
      <c r="H11" s="60" t="n">
        <v>20</v>
      </c>
      <c r="I11" s="60" t="n">
        <v>3</v>
      </c>
      <c r="J11" s="60" t="n">
        <v>22</v>
      </c>
      <c r="K11" s="60" t="n">
        <v>32</v>
      </c>
      <c r="L11" s="61" t="n">
        <v>2</v>
      </c>
      <c r="M11" s="61" t="n">
        <v>3</v>
      </c>
      <c r="N11" s="61" t="n">
        <v>0</v>
      </c>
      <c r="O11" s="61" t="n">
        <v>0</v>
      </c>
      <c r="P11" s="61" t="n">
        <v>0</v>
      </c>
      <c r="Q11" s="61" t="n">
        <v>0</v>
      </c>
      <c r="R11" s="61" t="n">
        <v>3496</v>
      </c>
      <c r="S11" s="62" t="n">
        <v>2908</v>
      </c>
      <c r="T11" s="62" t="n">
        <v>2510</v>
      </c>
      <c r="U11" s="63" t="n">
        <v>2460</v>
      </c>
      <c r="V11" s="63" t="n">
        <v>2542</v>
      </c>
      <c r="W11" s="60" t="n">
        <v>40</v>
      </c>
      <c r="X11" s="60" t="n">
        <v>116</v>
      </c>
      <c r="Y11" s="60" t="n">
        <v>40</v>
      </c>
      <c r="Z11" s="60" t="n">
        <v>70</v>
      </c>
      <c r="AA11" s="60" t="n">
        <v>60</v>
      </c>
      <c r="AB11" s="59" t="n">
        <v>103</v>
      </c>
      <c r="AC11" s="59" t="n">
        <f aca="false">(V11-U11)+AZ11</f>
        <v>84</v>
      </c>
      <c r="AD11" s="65" t="n">
        <f aca="false">U11-T11</f>
        <v>-50</v>
      </c>
      <c r="AE11" s="59" t="n">
        <v>120</v>
      </c>
      <c r="AF11" s="66" t="n">
        <f aca="false">IF(AE11&gt;0, V11/(AE11*24),"no data")</f>
        <v>0.882638888888889</v>
      </c>
      <c r="AG11" s="67" t="n">
        <f aca="false">IF(R11&gt;0,R11/24,"no data")</f>
        <v>145.666666666667</v>
      </c>
      <c r="AH11" s="66" t="n">
        <f aca="false">IF(U11&gt;0,(U11/R11),"no data")</f>
        <v>0.703661327231121</v>
      </c>
      <c r="AI11" s="68" t="n">
        <f aca="false">(1440-((W11*X11)+(Y11*Z11)+(AA11*AB11))/(W11+Y11+AA11))/1440</f>
        <v>0.932440476190476</v>
      </c>
      <c r="AJ11" s="69" t="n">
        <f aca="false">IF(U11&gt;0,(1440-((X11*W11+AT11*AU11)+(Z11*Y11+AV11*AW11)+(AA11*AB11+AX11*AY11))/(W11+Y11+AA11))/1440,"no data")</f>
        <v>0.784662698412698</v>
      </c>
      <c r="AK11" s="70" t="n">
        <v>4.39</v>
      </c>
      <c r="AL11" s="166" t="n">
        <v>136.66</v>
      </c>
      <c r="AM11" s="81" t="n">
        <f aca="false">AK11*AL11</f>
        <v>599.9374</v>
      </c>
      <c r="AN11" s="70" t="n">
        <v>20.64318478</v>
      </c>
      <c r="AO11" s="170" t="n">
        <v>1007.7026472269</v>
      </c>
      <c r="AP11" s="58" t="n">
        <f aca="false">AN11*AO11</f>
        <v>20802.19195</v>
      </c>
      <c r="AQ11" s="166" t="n">
        <f aca="false">IF(U11&gt;0,((((AK11*AL11)+(AN11*AO11))/(U11*1000))*1000000),"no data")</f>
        <v>8700.05258130081</v>
      </c>
      <c r="AR11" s="168" t="n">
        <f aca="false">S11/24</f>
        <v>121.166666666667</v>
      </c>
      <c r="AS11" s="34"/>
      <c r="AT11" s="59" t="n">
        <v>0</v>
      </c>
      <c r="AU11" s="76" t="n">
        <v>0</v>
      </c>
      <c r="AV11" s="76" t="n">
        <v>21</v>
      </c>
      <c r="AW11" s="59" t="n">
        <v>18</v>
      </c>
      <c r="AX11" s="76" t="n">
        <v>22</v>
      </c>
      <c r="AY11" s="59" t="n">
        <v>1337</v>
      </c>
      <c r="AZ11" s="59" t="n">
        <v>2</v>
      </c>
      <c r="BB11" s="77" t="n">
        <v>789</v>
      </c>
      <c r="BC11" s="77" t="n">
        <v>891</v>
      </c>
      <c r="BD11" s="77" t="n">
        <v>862</v>
      </c>
      <c r="BE11" s="77" t="n">
        <f aca="false">BC11-BB11</f>
        <v>102</v>
      </c>
      <c r="BF11" s="77" t="n">
        <f aca="false">AQ11</f>
        <v>8700.05258130081</v>
      </c>
      <c r="BG11" s="139" t="n">
        <f aca="false">BD11/24</f>
        <v>35.9166666666667</v>
      </c>
      <c r="BH11" s="79" t="n">
        <v>0</v>
      </c>
      <c r="BI11" s="80" t="n">
        <v>0</v>
      </c>
      <c r="BJ11" s="82" t="n">
        <v>19.31</v>
      </c>
      <c r="BK11" s="82" t="n">
        <v>19.64</v>
      </c>
      <c r="BL11" s="82" t="n">
        <v>13.3</v>
      </c>
      <c r="BM11" s="82" t="n">
        <v>50.14</v>
      </c>
      <c r="BN11" s="83" t="n">
        <v>0.9337</v>
      </c>
      <c r="BO11" s="82" t="n">
        <v>87.79</v>
      </c>
      <c r="BP11" s="81" t="n">
        <v>87.16</v>
      </c>
      <c r="BQ11" s="78" t="n">
        <f aca="false">SUM(BH11:BI11)</f>
        <v>0</v>
      </c>
      <c r="BR11" s="77" t="n">
        <v>11462</v>
      </c>
      <c r="BS11" s="77" t="n">
        <v>11564</v>
      </c>
      <c r="BT11" s="78" t="n">
        <v>5</v>
      </c>
    </row>
    <row r="12" customFormat="false" ht="14.3" hidden="false" customHeight="false" outlineLevel="0" collapsed="false">
      <c r="A12" s="189"/>
      <c r="B12" s="55" t="n">
        <v>43710</v>
      </c>
      <c r="C12" s="56" t="n">
        <v>90.1</v>
      </c>
      <c r="D12" s="57" t="n">
        <v>0.71</v>
      </c>
      <c r="E12" s="58" t="n">
        <v>86.5</v>
      </c>
      <c r="F12" s="59" t="n">
        <v>97</v>
      </c>
      <c r="G12" s="59" t="n">
        <v>82</v>
      </c>
      <c r="H12" s="60" t="n">
        <v>0</v>
      </c>
      <c r="I12" s="60" t="n">
        <v>0</v>
      </c>
      <c r="J12" s="60" t="n">
        <v>24</v>
      </c>
      <c r="K12" s="60" t="n">
        <v>0</v>
      </c>
      <c r="L12" s="61" t="n">
        <v>7</v>
      </c>
      <c r="M12" s="61" t="n">
        <v>13</v>
      </c>
      <c r="N12" s="61" t="n">
        <v>0</v>
      </c>
      <c r="O12" s="61" t="n">
        <v>0</v>
      </c>
      <c r="P12" s="61" t="n">
        <v>0</v>
      </c>
      <c r="Q12" s="61" t="n">
        <v>0</v>
      </c>
      <c r="R12" s="61" t="n">
        <v>3497</v>
      </c>
      <c r="S12" s="62" t="n">
        <v>2202</v>
      </c>
      <c r="T12" s="62" t="n">
        <v>1581</v>
      </c>
      <c r="U12" s="63" t="n">
        <v>1558</v>
      </c>
      <c r="V12" s="63" t="n">
        <v>1636</v>
      </c>
      <c r="W12" s="60" t="n">
        <v>40</v>
      </c>
      <c r="X12" s="60" t="n">
        <v>690</v>
      </c>
      <c r="Y12" s="60" t="n">
        <v>40</v>
      </c>
      <c r="Z12" s="60" t="n">
        <v>0</v>
      </c>
      <c r="AA12" s="60" t="n">
        <v>60</v>
      </c>
      <c r="AB12" s="59" t="n">
        <v>0</v>
      </c>
      <c r="AC12" s="59" t="n">
        <f aca="false">(V12-U12)+AZ12</f>
        <v>78</v>
      </c>
      <c r="AD12" s="65" t="n">
        <f aca="false">U12-T12</f>
        <v>-23</v>
      </c>
      <c r="AE12" s="59" t="n">
        <v>110</v>
      </c>
      <c r="AF12" s="66" t="n">
        <f aca="false">IF(AE12&gt;0, V12/(AE12*24),"no data")</f>
        <v>0.61969696969697</v>
      </c>
      <c r="AG12" s="67" t="n">
        <f aca="false">IF(R12&gt;0,R12/24,"no data")</f>
        <v>145.708333333333</v>
      </c>
      <c r="AH12" s="66" t="n">
        <f aca="false">IF(U12&gt;0,(U12/R12),"no data")</f>
        <v>0.445524735487561</v>
      </c>
      <c r="AI12" s="68" t="n">
        <f aca="false">(1440-((W12*X12)+(Y12*Z12)+(AA12*AB12))/(W12+Y12+AA12))/1440</f>
        <v>0.863095238095238</v>
      </c>
      <c r="AJ12" s="69" t="n">
        <f aca="false">IF(U12&gt;0,(1440-((X12*W12+AT12*AU12)+(Z12*Y12+AV12*AW12)+(AA12*AB12+AX12*AY12))/(W12+Y12+AA12))/1440,"no data")</f>
        <v>0.583085317460317</v>
      </c>
      <c r="AK12" s="91" t="n">
        <v>4.805</v>
      </c>
      <c r="AL12" s="166" t="n">
        <v>139.66</v>
      </c>
      <c r="AM12" s="81" t="n">
        <f aca="false">AK12*AL12</f>
        <v>671.0663</v>
      </c>
      <c r="AN12" s="91" t="n">
        <v>13.6121171</v>
      </c>
      <c r="AO12" s="166" t="n">
        <v>1007.70260784783</v>
      </c>
      <c r="AP12" s="58" t="n">
        <f aca="false">AN12*AO12</f>
        <v>13716.9659</v>
      </c>
      <c r="AQ12" s="166" t="n">
        <f aca="false">IF(U12&gt;0,((((AK12*AL12)+(AN12*AO12))/(U12*1000))*1000000),"no data")</f>
        <v>9234.93722721438</v>
      </c>
      <c r="AR12" s="168" t="n">
        <f aca="false">S12/24</f>
        <v>91.75</v>
      </c>
      <c r="AS12" s="34"/>
      <c r="AT12" s="59" t="n">
        <v>10</v>
      </c>
      <c r="AU12" s="76" t="n">
        <v>317</v>
      </c>
      <c r="AV12" s="76" t="n">
        <v>0</v>
      </c>
      <c r="AW12" s="59" t="n">
        <v>0</v>
      </c>
      <c r="AX12" s="76" t="n">
        <v>37</v>
      </c>
      <c r="AY12" s="59" t="n">
        <v>1440</v>
      </c>
      <c r="AZ12" s="59" t="n">
        <v>0</v>
      </c>
      <c r="BB12" s="77" t="n">
        <v>159</v>
      </c>
      <c r="BC12" s="77" t="n">
        <v>940</v>
      </c>
      <c r="BD12" s="77" t="n">
        <v>537</v>
      </c>
      <c r="BE12" s="77" t="n">
        <f aca="false">BC12-BB12</f>
        <v>781</v>
      </c>
      <c r="BF12" s="77" t="n">
        <f aca="false">AQ12</f>
        <v>9234.93722721438</v>
      </c>
      <c r="BG12" s="139" t="n">
        <f aca="false">BD12/24</f>
        <v>22.375</v>
      </c>
      <c r="BH12" s="79" t="n">
        <v>0</v>
      </c>
      <c r="BI12" s="80" t="n">
        <v>0</v>
      </c>
      <c r="BJ12" s="82" t="n">
        <v>4.39</v>
      </c>
      <c r="BK12" s="82" t="n">
        <v>20.56</v>
      </c>
      <c r="BL12" s="82" t="n">
        <v>13.54</v>
      </c>
      <c r="BM12" s="82" t="n">
        <v>50.11</v>
      </c>
      <c r="BN12" s="83" t="n">
        <v>0.9328</v>
      </c>
      <c r="BO12" s="82" t="n">
        <v>88.35</v>
      </c>
      <c r="BP12" s="81" t="n">
        <v>87.22</v>
      </c>
      <c r="BQ12" s="78" t="n">
        <f aca="false">SUM(BH12:BI12)</f>
        <v>0</v>
      </c>
      <c r="BR12" s="77" t="n">
        <v>12076</v>
      </c>
      <c r="BS12" s="77" t="n">
        <v>11541</v>
      </c>
      <c r="BT12" s="78" t="n">
        <v>2.13</v>
      </c>
    </row>
    <row r="13" customFormat="false" ht="14.95" hidden="false" customHeight="true" outlineLevel="0" collapsed="false">
      <c r="A13" s="190" t="s">
        <v>120</v>
      </c>
      <c r="B13" s="191" t="n">
        <v>43711</v>
      </c>
      <c r="C13" s="192" t="n">
        <v>93.96</v>
      </c>
      <c r="D13" s="193" t="n">
        <v>0.6707</v>
      </c>
      <c r="E13" s="194" t="n">
        <v>87.18</v>
      </c>
      <c r="F13" s="195" t="n">
        <v>103</v>
      </c>
      <c r="G13" s="195" t="n">
        <v>85</v>
      </c>
      <c r="H13" s="196" t="n">
        <v>11</v>
      </c>
      <c r="I13" s="196" t="n">
        <v>4</v>
      </c>
      <c r="J13" s="196" t="n">
        <v>24</v>
      </c>
      <c r="K13" s="196" t="n">
        <v>0</v>
      </c>
      <c r="L13" s="197" t="n">
        <v>0</v>
      </c>
      <c r="M13" s="197" t="n">
        <v>0</v>
      </c>
      <c r="N13" s="197" t="n">
        <v>0</v>
      </c>
      <c r="O13" s="197" t="n">
        <v>0</v>
      </c>
      <c r="P13" s="197" t="n">
        <v>0</v>
      </c>
      <c r="Q13" s="197" t="n">
        <v>0</v>
      </c>
      <c r="R13" s="198" t="n">
        <v>3457</v>
      </c>
      <c r="S13" s="199" t="n">
        <v>2401</v>
      </c>
      <c r="T13" s="199" t="n">
        <v>2401</v>
      </c>
      <c r="U13" s="200" t="n">
        <v>2341</v>
      </c>
      <c r="V13" s="200" t="n">
        <v>2426</v>
      </c>
      <c r="W13" s="195" t="n">
        <v>39</v>
      </c>
      <c r="X13" s="195" t="n">
        <v>305</v>
      </c>
      <c r="Y13" s="195" t="n">
        <v>39</v>
      </c>
      <c r="Z13" s="195" t="n">
        <v>0</v>
      </c>
      <c r="AA13" s="195" t="n">
        <v>60</v>
      </c>
      <c r="AB13" s="195" t="n">
        <v>0</v>
      </c>
      <c r="AC13" s="195" t="n">
        <f aca="false">(V13-U13)+AZ13</f>
        <v>85</v>
      </c>
      <c r="AD13" s="201" t="n">
        <f aca="false">U13-T13</f>
        <v>-60</v>
      </c>
      <c r="AE13" s="195" t="n">
        <v>121</v>
      </c>
      <c r="AF13" s="202" t="n">
        <f aca="false">IF(AE13&gt;0, V13/(AE13*24),"no data")</f>
        <v>0.835399449035813</v>
      </c>
      <c r="AG13" s="203" t="n">
        <f aca="false">IF(R13&gt;0,R13/24,"no data")</f>
        <v>144.041666666667</v>
      </c>
      <c r="AH13" s="202" t="n">
        <f aca="false">IF(U13&gt;0,(U13/R13),"no data")</f>
        <v>0.677176742840613</v>
      </c>
      <c r="AI13" s="204" t="n">
        <f aca="false">(1440-((W13*X13)+(Y13*Z13)+(AA13*AB13))/(W13+Y13+AA13))/1440</f>
        <v>0.94014190821256</v>
      </c>
      <c r="AJ13" s="205" t="n">
        <f aca="false">IF(U13&gt;0,(1440-((X13*W13+AT13*AU13)+(Z13*Y13+AV13*AW13)+(AA13*AB13+AX13*AY13))/(W13+Y13+AA13))/1440,"no data")</f>
        <v>0.732774758454106</v>
      </c>
      <c r="AK13" s="91" t="n">
        <v>4.85</v>
      </c>
      <c r="AL13" s="96" t="n">
        <v>133.12</v>
      </c>
      <c r="AM13" s="194" t="n">
        <f aca="false">AK13*AL13</f>
        <v>645.632</v>
      </c>
      <c r="AN13" s="206" t="n">
        <v>20.0226478</v>
      </c>
      <c r="AO13" s="207" t="n">
        <v>1007.70264260454</v>
      </c>
      <c r="AP13" s="208" t="n">
        <f aca="false">AN13*AO13</f>
        <v>20176.8751</v>
      </c>
      <c r="AQ13" s="209" t="n">
        <f aca="false">IF(U13&gt;0,((((AK13*AL13)+(AN13*AO13))/(U13*1000))*1000000),"no data")</f>
        <v>8894.70615121743</v>
      </c>
      <c r="AR13" s="210" t="n">
        <f aca="false">S13/24</f>
        <v>100.041666666667</v>
      </c>
      <c r="AS13" s="34"/>
      <c r="AT13" s="211" t="n">
        <v>8</v>
      </c>
      <c r="AU13" s="195" t="n">
        <v>471</v>
      </c>
      <c r="AV13" s="212" t="n">
        <v>0</v>
      </c>
      <c r="AW13" s="212" t="n">
        <v>0</v>
      </c>
      <c r="AX13" s="195" t="n">
        <v>26</v>
      </c>
      <c r="AY13" s="212" t="n">
        <v>1440</v>
      </c>
      <c r="AZ13" s="195" t="n">
        <v>0</v>
      </c>
      <c r="BB13" s="195" t="n">
        <v>674</v>
      </c>
      <c r="BC13" s="195" t="n">
        <v>930</v>
      </c>
      <c r="BD13" s="195" t="n">
        <v>822</v>
      </c>
      <c r="BE13" s="213" t="n">
        <f aca="false">BC13-BB13</f>
        <v>256</v>
      </c>
      <c r="BF13" s="214" t="n">
        <f aca="false">AQ13</f>
        <v>8894.70615121743</v>
      </c>
      <c r="BG13" s="215" t="n">
        <f aca="false">BD13/24</f>
        <v>34.25</v>
      </c>
      <c r="BH13" s="216" t="n">
        <v>0</v>
      </c>
      <c r="BI13" s="217" t="n">
        <v>0</v>
      </c>
      <c r="BJ13" s="213" t="n">
        <v>17.12</v>
      </c>
      <c r="BK13" s="213" t="n">
        <v>20.5</v>
      </c>
      <c r="BL13" s="213" t="n">
        <v>13.56</v>
      </c>
      <c r="BM13" s="215" t="n">
        <v>50.09</v>
      </c>
      <c r="BN13" s="218" t="n">
        <v>0.9351</v>
      </c>
      <c r="BO13" s="215" t="n">
        <v>88.03</v>
      </c>
      <c r="BP13" s="215" t="n">
        <v>87.21</v>
      </c>
      <c r="BQ13" s="215" t="n">
        <f aca="false">SUM(BH13:BI13)</f>
        <v>0</v>
      </c>
      <c r="BR13" s="213" t="n">
        <v>11577</v>
      </c>
      <c r="BS13" s="213" t="n">
        <v>11663</v>
      </c>
      <c r="BT13" s="215" t="n">
        <v>6</v>
      </c>
    </row>
    <row r="14" customFormat="false" ht="14.3" hidden="false" customHeight="false" outlineLevel="0" collapsed="false">
      <c r="A14" s="190"/>
      <c r="B14" s="191" t="n">
        <v>43712</v>
      </c>
      <c r="C14" s="192" t="n">
        <v>95.7</v>
      </c>
      <c r="D14" s="219" t="n">
        <v>0.65</v>
      </c>
      <c r="E14" s="194" t="n">
        <v>87.1</v>
      </c>
      <c r="F14" s="195" t="n">
        <v>105</v>
      </c>
      <c r="G14" s="195" t="n">
        <v>87</v>
      </c>
      <c r="H14" s="196" t="n">
        <v>24</v>
      </c>
      <c r="I14" s="196" t="n">
        <v>0</v>
      </c>
      <c r="J14" s="196" t="n">
        <v>24</v>
      </c>
      <c r="K14" s="196" t="n">
        <v>0</v>
      </c>
      <c r="L14" s="197" t="n">
        <v>0</v>
      </c>
      <c r="M14" s="197" t="n">
        <v>0</v>
      </c>
      <c r="N14" s="197" t="n">
        <v>0</v>
      </c>
      <c r="O14" s="197" t="n">
        <v>0</v>
      </c>
      <c r="P14" s="197" t="n">
        <v>0</v>
      </c>
      <c r="Q14" s="197" t="n">
        <v>0</v>
      </c>
      <c r="R14" s="198" t="n">
        <v>3441</v>
      </c>
      <c r="S14" s="199" t="n">
        <v>2821</v>
      </c>
      <c r="T14" s="199" t="n">
        <v>2821</v>
      </c>
      <c r="U14" s="200" t="n">
        <v>2748</v>
      </c>
      <c r="V14" s="200" t="n">
        <v>2833</v>
      </c>
      <c r="W14" s="195" t="n">
        <v>39</v>
      </c>
      <c r="X14" s="195" t="n">
        <v>0</v>
      </c>
      <c r="Y14" s="195" t="n">
        <v>39</v>
      </c>
      <c r="Z14" s="195" t="n">
        <v>0</v>
      </c>
      <c r="AA14" s="195" t="n">
        <v>60</v>
      </c>
      <c r="AB14" s="195" t="n">
        <v>0</v>
      </c>
      <c r="AC14" s="195" t="n">
        <f aca="false">(V14-U14)+AZ14</f>
        <v>85</v>
      </c>
      <c r="AD14" s="201" t="n">
        <f aca="false">U14-T14</f>
        <v>-73</v>
      </c>
      <c r="AE14" s="195" t="n">
        <v>120</v>
      </c>
      <c r="AF14" s="202" t="n">
        <f aca="false">IF(AE14&gt;0, V14/(AE14*24),"no data")</f>
        <v>0.983680555555556</v>
      </c>
      <c r="AG14" s="203" t="n">
        <f aca="false">IF(R14&gt;0,R14/24,"no data")</f>
        <v>143.375</v>
      </c>
      <c r="AH14" s="202" t="n">
        <f aca="false">IF(U14&gt;0,(U14/R14),"no data")</f>
        <v>0.798605056669573</v>
      </c>
      <c r="AI14" s="204" t="n">
        <f aca="false">(1440-((W14*X14)+(Y14*Z14)+(AA14*AB14))/(W14+Y14+AA14))/1440</f>
        <v>1</v>
      </c>
      <c r="AJ14" s="205" t="n">
        <f aca="false">IF(U14&gt;0,(1440-((X14*W14+AT14*AU14)+(Z14*Y14+AV14*AW14)+(AA14*AB14+AX14*AY14))/(W14+Y14+AA14))/1440,"no data")</f>
        <v>0.86231884057971</v>
      </c>
      <c r="AK14" s="91" t="n">
        <v>4.399</v>
      </c>
      <c r="AL14" s="96" t="n">
        <v>133.58</v>
      </c>
      <c r="AM14" s="194" t="n">
        <f aca="false">AK14*AL14</f>
        <v>587.61842</v>
      </c>
      <c r="AN14" s="206" t="n">
        <v>23.1154201</v>
      </c>
      <c r="AO14" s="207" t="n">
        <v>1007.70263742687</v>
      </c>
      <c r="AP14" s="208" t="n">
        <f aca="false">AN14*AO14</f>
        <v>23293.4698</v>
      </c>
      <c r="AQ14" s="209" t="n">
        <f aca="false">IF(U14&gt;0,((((AK14*AL14)+(AN14*AO14))/(U14*1000))*1000000),"no data")</f>
        <v>8690.35233624454</v>
      </c>
      <c r="AR14" s="210" t="n">
        <f aca="false">S14/24</f>
        <v>117.541666666667</v>
      </c>
      <c r="AS14" s="34"/>
      <c r="AT14" s="211" t="n">
        <v>0</v>
      </c>
      <c r="AU14" s="195" t="n">
        <v>0</v>
      </c>
      <c r="AV14" s="212" t="n">
        <v>0</v>
      </c>
      <c r="AW14" s="212" t="n">
        <v>0</v>
      </c>
      <c r="AX14" s="195" t="n">
        <v>19</v>
      </c>
      <c r="AY14" s="212" t="n">
        <v>1440</v>
      </c>
      <c r="AZ14" s="195" t="n">
        <v>0</v>
      </c>
      <c r="BB14" s="195" t="n">
        <v>936</v>
      </c>
      <c r="BC14" s="195" t="n">
        <v>924</v>
      </c>
      <c r="BD14" s="195" t="n">
        <v>973</v>
      </c>
      <c r="BE14" s="213" t="n">
        <f aca="false">BC14-BB14</f>
        <v>-12</v>
      </c>
      <c r="BF14" s="214" t="n">
        <f aca="false">AQ14</f>
        <v>8690.35233624454</v>
      </c>
      <c r="BG14" s="215" t="n">
        <f aca="false">BD14/24</f>
        <v>40.5416666666667</v>
      </c>
      <c r="BH14" s="216" t="n">
        <v>0</v>
      </c>
      <c r="BI14" s="217" t="n">
        <v>0</v>
      </c>
      <c r="BJ14" s="213" t="n">
        <v>23.09</v>
      </c>
      <c r="BK14" s="213" t="n">
        <v>20.5</v>
      </c>
      <c r="BL14" s="213" t="n">
        <v>13.27</v>
      </c>
      <c r="BM14" s="213" t="n">
        <v>50.14</v>
      </c>
      <c r="BN14" s="218" t="n">
        <v>0.9351</v>
      </c>
      <c r="BO14" s="215" t="n">
        <v>88.04</v>
      </c>
      <c r="BP14" s="215" t="n">
        <v>87.09</v>
      </c>
      <c r="BQ14" s="215" t="n">
        <f aca="false">SUM(BH14:BI14)</f>
        <v>0</v>
      </c>
      <c r="BR14" s="213" t="n">
        <v>11586</v>
      </c>
      <c r="BS14" s="213" t="n">
        <v>11671</v>
      </c>
      <c r="BT14" s="215" t="n">
        <v>5.9</v>
      </c>
    </row>
    <row r="15" customFormat="false" ht="14.3" hidden="false" customHeight="false" outlineLevel="0" collapsed="false">
      <c r="A15" s="190"/>
      <c r="B15" s="191" t="n">
        <v>43713</v>
      </c>
      <c r="C15" s="192" t="n">
        <v>96</v>
      </c>
      <c r="D15" s="219" t="n">
        <v>0.639</v>
      </c>
      <c r="E15" s="194" t="n">
        <v>87.3</v>
      </c>
      <c r="F15" s="195" t="n">
        <v>105</v>
      </c>
      <c r="G15" s="195" t="n">
        <v>88</v>
      </c>
      <c r="H15" s="196" t="n">
        <v>24</v>
      </c>
      <c r="I15" s="196" t="n">
        <v>0</v>
      </c>
      <c r="J15" s="196" t="n">
        <v>24</v>
      </c>
      <c r="K15" s="196" t="n">
        <v>0</v>
      </c>
      <c r="L15" s="197" t="n">
        <v>0</v>
      </c>
      <c r="M15" s="197" t="n">
        <v>0</v>
      </c>
      <c r="N15" s="197" t="n">
        <v>0</v>
      </c>
      <c r="O15" s="197" t="n">
        <v>0</v>
      </c>
      <c r="P15" s="197" t="n">
        <v>0</v>
      </c>
      <c r="Q15" s="197" t="n">
        <v>0</v>
      </c>
      <c r="R15" s="198" t="n">
        <v>3439</v>
      </c>
      <c r="S15" s="199" t="n">
        <v>2817</v>
      </c>
      <c r="T15" s="199" t="n">
        <v>2817</v>
      </c>
      <c r="U15" s="200" t="n">
        <v>2743</v>
      </c>
      <c r="V15" s="200" t="n">
        <v>2832</v>
      </c>
      <c r="W15" s="195" t="n">
        <v>40</v>
      </c>
      <c r="X15" s="195" t="n">
        <v>0</v>
      </c>
      <c r="Y15" s="195" t="n">
        <v>39</v>
      </c>
      <c r="Z15" s="195" t="n">
        <v>0</v>
      </c>
      <c r="AA15" s="195" t="n">
        <v>60</v>
      </c>
      <c r="AB15" s="195" t="n">
        <v>0</v>
      </c>
      <c r="AC15" s="195" t="n">
        <f aca="false">(V15-U15)+AZ15</f>
        <v>89</v>
      </c>
      <c r="AD15" s="201" t="n">
        <f aca="false">U15-T15</f>
        <v>-74</v>
      </c>
      <c r="AE15" s="195" t="n">
        <v>120</v>
      </c>
      <c r="AF15" s="202" t="n">
        <f aca="false">IF(AE15&gt;0, V15/(AE15*24),"no data")</f>
        <v>0.983333333333333</v>
      </c>
      <c r="AG15" s="203" t="n">
        <f aca="false">IF(R15&gt;0,R15/24,"no data")</f>
        <v>143.291666666667</v>
      </c>
      <c r="AH15" s="202" t="n">
        <f aca="false">IF(U15&gt;0,(U15/R15),"no data")</f>
        <v>0.797615585926141</v>
      </c>
      <c r="AI15" s="204" t="n">
        <f aca="false">(1440-((W15*X15)+(Y15*Z15)+(AA15*AB15))/(W15+Y15+AA15))/1440</f>
        <v>1</v>
      </c>
      <c r="AJ15" s="205" t="n">
        <f aca="false">IF(U15&gt;0,(1440-((X15*W15+AT15*AU15)+(Z15*Y15+AV15*AW15)+(AA15*AB15+AX15*AY15))/(W15+Y15+AA15))/1440,"no data")</f>
        <v>0.863309352517986</v>
      </c>
      <c r="AK15" s="91" t="n">
        <v>3.816</v>
      </c>
      <c r="AL15" s="96" t="n">
        <v>133.52</v>
      </c>
      <c r="AM15" s="194" t="n">
        <f aca="false">AK15*AL15</f>
        <v>509.51232</v>
      </c>
      <c r="AN15" s="206" t="n">
        <v>23.0424027</v>
      </c>
      <c r="AO15" s="207" t="n">
        <v>1007.67171732486</v>
      </c>
      <c r="AP15" s="208" t="n">
        <f aca="false">AN15*AO15</f>
        <v>23219.1775</v>
      </c>
      <c r="AQ15" s="209" t="n">
        <f aca="false">IF(U15&gt;0,((((AK15*AL15)+(AN15*AO15))/(U15*1000))*1000000),"no data")</f>
        <v>8650.63427633977</v>
      </c>
      <c r="AR15" s="210" t="n">
        <f aca="false">S15/24</f>
        <v>117.375</v>
      </c>
      <c r="AS15" s="34"/>
      <c r="AT15" s="220" t="n">
        <v>0</v>
      </c>
      <c r="AU15" s="195" t="n">
        <v>0</v>
      </c>
      <c r="AV15" s="212" t="n">
        <v>0</v>
      </c>
      <c r="AW15" s="212" t="n">
        <v>0</v>
      </c>
      <c r="AX15" s="195" t="n">
        <v>19</v>
      </c>
      <c r="AY15" s="212" t="n">
        <v>1440</v>
      </c>
      <c r="AZ15" s="195" t="n">
        <v>0</v>
      </c>
      <c r="BB15" s="195" t="n">
        <v>934</v>
      </c>
      <c r="BC15" s="195" t="n">
        <v>927</v>
      </c>
      <c r="BD15" s="195" t="n">
        <v>971</v>
      </c>
      <c r="BE15" s="213" t="n">
        <f aca="false">BC15-BB15</f>
        <v>-7</v>
      </c>
      <c r="BF15" s="214" t="n">
        <f aca="false">AQ15</f>
        <v>8650.63427633977</v>
      </c>
      <c r="BG15" s="215" t="n">
        <f aca="false">BD15/24</f>
        <v>40.4583333333333</v>
      </c>
      <c r="BH15" s="216" t="n">
        <v>0</v>
      </c>
      <c r="BI15" s="217" t="n">
        <v>0</v>
      </c>
      <c r="BJ15" s="213" t="n">
        <v>23.03</v>
      </c>
      <c r="BK15" s="213" t="n">
        <v>20.49</v>
      </c>
      <c r="BL15" s="213" t="n">
        <v>13.23</v>
      </c>
      <c r="BM15" s="213" t="n">
        <v>50.14</v>
      </c>
      <c r="BN15" s="218" t="n">
        <v>0.9352</v>
      </c>
      <c r="BO15" s="215" t="n">
        <v>87.98</v>
      </c>
      <c r="BP15" s="215" t="n">
        <v>86.64</v>
      </c>
      <c r="BQ15" s="215" t="n">
        <f aca="false">SUM(BH15:BI15)</f>
        <v>0</v>
      </c>
      <c r="BR15" s="213" t="n">
        <v>11574</v>
      </c>
      <c r="BS15" s="213" t="n">
        <v>11680</v>
      </c>
      <c r="BT15" s="215" t="n">
        <v>4.9</v>
      </c>
    </row>
    <row r="16" customFormat="false" ht="14.3" hidden="false" customHeight="false" outlineLevel="0" collapsed="false">
      <c r="A16" s="190"/>
      <c r="B16" s="191" t="n">
        <v>43714</v>
      </c>
      <c r="C16" s="192" t="n">
        <v>94</v>
      </c>
      <c r="D16" s="219" t="n">
        <v>0.689</v>
      </c>
      <c r="E16" s="194" t="n">
        <v>88.3</v>
      </c>
      <c r="F16" s="195" t="n">
        <v>102</v>
      </c>
      <c r="G16" s="195" t="n">
        <v>87</v>
      </c>
      <c r="H16" s="196" t="n">
        <v>24</v>
      </c>
      <c r="I16" s="196" t="n">
        <v>0</v>
      </c>
      <c r="J16" s="196" t="n">
        <v>24</v>
      </c>
      <c r="K16" s="196" t="n">
        <v>0</v>
      </c>
      <c r="L16" s="197" t="n">
        <v>0</v>
      </c>
      <c r="M16" s="197" t="n">
        <v>0</v>
      </c>
      <c r="N16" s="197" t="n">
        <v>0</v>
      </c>
      <c r="O16" s="197" t="n">
        <v>0</v>
      </c>
      <c r="P16" s="197" t="n">
        <v>0</v>
      </c>
      <c r="Q16" s="197" t="n">
        <v>0</v>
      </c>
      <c r="R16" s="198" t="n">
        <v>3462</v>
      </c>
      <c r="S16" s="199" t="n">
        <v>2809</v>
      </c>
      <c r="T16" s="199" t="n">
        <v>2809</v>
      </c>
      <c r="U16" s="200" t="n">
        <v>2740</v>
      </c>
      <c r="V16" s="200" t="n">
        <v>2827</v>
      </c>
      <c r="W16" s="195" t="n">
        <v>39</v>
      </c>
      <c r="X16" s="195" t="n">
        <v>0</v>
      </c>
      <c r="Y16" s="195" t="n">
        <v>39</v>
      </c>
      <c r="Z16" s="195" t="n">
        <v>0</v>
      </c>
      <c r="AA16" s="195" t="n">
        <v>60</v>
      </c>
      <c r="AB16" s="195" t="n">
        <v>0</v>
      </c>
      <c r="AC16" s="195" t="n">
        <f aca="false">(V16-U16)+AZ16</f>
        <v>87</v>
      </c>
      <c r="AD16" s="201" t="n">
        <f aca="false">U16-T16</f>
        <v>-69</v>
      </c>
      <c r="AE16" s="195" t="n">
        <v>120</v>
      </c>
      <c r="AF16" s="202" t="n">
        <f aca="false">IF(AE16&gt;0, V16/(AE16*24),"no data")</f>
        <v>0.981597222222222</v>
      </c>
      <c r="AG16" s="203" t="n">
        <f aca="false">IF(R16&gt;0,R16/24,"no data")</f>
        <v>144.25</v>
      </c>
      <c r="AH16" s="202" t="n">
        <f aca="false">IF(U16&gt;0,(U16/R16),"no data")</f>
        <v>0.791450028885038</v>
      </c>
      <c r="AI16" s="204" t="n">
        <f aca="false">(1440-((W16*X16)+(Y16*Z16)+(AA16*AB16))/(W16+Y16+AA16))/1440</f>
        <v>1</v>
      </c>
      <c r="AJ16" s="205" t="n">
        <f aca="false">IF(U16&gt;0,(1440-((X16*W16+AT16*AU16)+(Z16*Y16+AV16*AW16)+(AA16*AB16+AX16*AY16))/(W16+Y16+AA16))/1440,"no data")</f>
        <v>0.855072463768116</v>
      </c>
      <c r="AK16" s="91" t="n">
        <v>4.151</v>
      </c>
      <c r="AL16" s="96" t="n">
        <v>131.9</v>
      </c>
      <c r="AM16" s="194" t="n">
        <f aca="false">AK16*AL16</f>
        <v>547.5169</v>
      </c>
      <c r="AN16" s="206" t="n">
        <v>22.9379082</v>
      </c>
      <c r="AO16" s="207" t="n">
        <v>1011.02992904994</v>
      </c>
      <c r="AP16" s="208" t="n">
        <f aca="false">AN16*AO16</f>
        <v>23190.9117</v>
      </c>
      <c r="AQ16" s="209" t="n">
        <f aca="false">IF(U16&gt;0,((((AK16*AL16)+(AN16*AO16))/(U16*1000))*1000000),"no data")</f>
        <v>8663.6600729927</v>
      </c>
      <c r="AR16" s="210" t="n">
        <f aca="false">S16/24</f>
        <v>117.041666666667</v>
      </c>
      <c r="AS16" s="34"/>
      <c r="AT16" s="195" t="n">
        <v>0</v>
      </c>
      <c r="AU16" s="212" t="n">
        <v>0</v>
      </c>
      <c r="AV16" s="212" t="n">
        <v>0</v>
      </c>
      <c r="AW16" s="195" t="n">
        <v>0</v>
      </c>
      <c r="AX16" s="212" t="n">
        <v>20</v>
      </c>
      <c r="AY16" s="195" t="n">
        <v>1440</v>
      </c>
      <c r="AZ16" s="195" t="n">
        <v>0</v>
      </c>
      <c r="BB16" s="213" t="n">
        <v>934</v>
      </c>
      <c r="BC16" s="213" t="n">
        <v>924</v>
      </c>
      <c r="BD16" s="221" t="n">
        <v>969</v>
      </c>
      <c r="BE16" s="221" t="n">
        <f aca="false">BC16-BB16</f>
        <v>-10</v>
      </c>
      <c r="BF16" s="214" t="n">
        <f aca="false">AQ16</f>
        <v>8663.6600729927</v>
      </c>
      <c r="BG16" s="215" t="n">
        <f aca="false">BD16/24</f>
        <v>40.375</v>
      </c>
      <c r="BH16" s="216" t="n">
        <v>0</v>
      </c>
      <c r="BI16" s="217" t="n">
        <v>0</v>
      </c>
      <c r="BJ16" s="213" t="n">
        <v>22.98</v>
      </c>
      <c r="BK16" s="213" t="n">
        <v>20.39</v>
      </c>
      <c r="BL16" s="213" t="n">
        <v>13.26</v>
      </c>
      <c r="BM16" s="213" t="n">
        <v>50.16</v>
      </c>
      <c r="BN16" s="218" t="n">
        <v>0.9355</v>
      </c>
      <c r="BO16" s="215" t="n">
        <v>88.1</v>
      </c>
      <c r="BP16" s="215" t="n">
        <v>86.53</v>
      </c>
      <c r="BQ16" s="215" t="n">
        <f aca="false">SUM(BH16:BI16)</f>
        <v>0</v>
      </c>
      <c r="BR16" s="213" t="n">
        <v>11552</v>
      </c>
      <c r="BS16" s="213" t="n">
        <v>11651</v>
      </c>
      <c r="BT16" s="215" t="n">
        <v>0.75</v>
      </c>
    </row>
    <row r="17" customFormat="false" ht="14.3" hidden="false" customHeight="false" outlineLevel="0" collapsed="false">
      <c r="A17" s="190"/>
      <c r="B17" s="191" t="n">
        <v>43715</v>
      </c>
      <c r="C17" s="192" t="n">
        <v>92.07</v>
      </c>
      <c r="D17" s="219" t="n">
        <v>0.713</v>
      </c>
      <c r="E17" s="194" t="n">
        <v>88.7</v>
      </c>
      <c r="F17" s="195" t="n">
        <v>98</v>
      </c>
      <c r="G17" s="195" t="n">
        <v>86</v>
      </c>
      <c r="H17" s="196" t="n">
        <v>24</v>
      </c>
      <c r="I17" s="196" t="n">
        <v>0</v>
      </c>
      <c r="J17" s="196" t="n">
        <v>24</v>
      </c>
      <c r="K17" s="196" t="n">
        <v>0</v>
      </c>
      <c r="L17" s="197" t="n">
        <v>0</v>
      </c>
      <c r="M17" s="197" t="n">
        <v>0</v>
      </c>
      <c r="N17" s="197" t="n">
        <v>0</v>
      </c>
      <c r="O17" s="197" t="n">
        <v>0</v>
      </c>
      <c r="P17" s="197" t="n">
        <v>0</v>
      </c>
      <c r="Q17" s="197" t="n">
        <v>0</v>
      </c>
      <c r="R17" s="198" t="n">
        <v>3476</v>
      </c>
      <c r="S17" s="199" t="n">
        <v>2814</v>
      </c>
      <c r="T17" s="199" t="n">
        <v>2814</v>
      </c>
      <c r="U17" s="200" t="n">
        <v>2750</v>
      </c>
      <c r="V17" s="200" t="n">
        <v>2834</v>
      </c>
      <c r="W17" s="195" t="n">
        <v>39</v>
      </c>
      <c r="X17" s="195" t="n">
        <v>0</v>
      </c>
      <c r="Y17" s="195" t="n">
        <v>39</v>
      </c>
      <c r="Z17" s="195" t="n">
        <v>0</v>
      </c>
      <c r="AA17" s="195" t="n">
        <v>60</v>
      </c>
      <c r="AB17" s="195" t="n">
        <v>0</v>
      </c>
      <c r="AC17" s="195" t="n">
        <f aca="false">(V17-U17)+AZ17</f>
        <v>84</v>
      </c>
      <c r="AD17" s="201" t="n">
        <f aca="false">U17-T17</f>
        <v>-64</v>
      </c>
      <c r="AE17" s="195" t="n">
        <v>120</v>
      </c>
      <c r="AF17" s="202" t="n">
        <f aca="false">IF(AE17&gt;0, V17/(AE17*24),"no data")</f>
        <v>0.984027777777778</v>
      </c>
      <c r="AG17" s="203" t="n">
        <f aca="false">IF(R17&gt;0,R17/24,"no data")</f>
        <v>144.833333333333</v>
      </c>
      <c r="AH17" s="202" t="n">
        <f aca="false">IF(U17&gt;0,(U17/R17),"no data")</f>
        <v>0.791139240506329</v>
      </c>
      <c r="AI17" s="204" t="n">
        <f aca="false">(1440-((W17*X17)+(Y17*Z17)+(AA17*AB17))/(W17+Y17+AA17))/1440</f>
        <v>1</v>
      </c>
      <c r="AJ17" s="205" t="n">
        <f aca="false">IF(U17&gt;0,(1440-((X17*W17+AT17*AU17)+(Z17*Y17+AV17*AW17)+(AA17*AB17+AX17*AY17))/(W17+Y17+AA17))/1440,"no data")</f>
        <v>0.86231884057971</v>
      </c>
      <c r="AK17" s="91" t="n">
        <v>4.117</v>
      </c>
      <c r="AL17" s="96" t="n">
        <v>137.52</v>
      </c>
      <c r="AM17" s="194" t="n">
        <f aca="false">AK17*AL17</f>
        <v>566.16984</v>
      </c>
      <c r="AN17" s="206" t="n">
        <v>23.1869643</v>
      </c>
      <c r="AO17" s="207" t="n">
        <v>1004.6304854146</v>
      </c>
      <c r="AP17" s="208" t="n">
        <f aca="false">AN17*AO17</f>
        <v>23294.3312</v>
      </c>
      <c r="AQ17" s="209" t="n">
        <f aca="false">IF(U17&gt;0,((((AK17*AL17)+(AN17*AO17))/(U17*1000))*1000000),"no data")</f>
        <v>8676.54583272727</v>
      </c>
      <c r="AR17" s="210" t="n">
        <f aca="false">S17/24</f>
        <v>117.25</v>
      </c>
      <c r="AS17" s="34"/>
      <c r="AT17" s="195" t="n">
        <v>0</v>
      </c>
      <c r="AU17" s="212" t="n">
        <v>0</v>
      </c>
      <c r="AV17" s="212" t="n">
        <v>0</v>
      </c>
      <c r="AW17" s="195" t="n">
        <v>0</v>
      </c>
      <c r="AX17" s="212" t="n">
        <v>19</v>
      </c>
      <c r="AY17" s="195" t="n">
        <v>1440</v>
      </c>
      <c r="AZ17" s="195" t="n">
        <v>0</v>
      </c>
      <c r="BB17" s="213" t="n">
        <v>936</v>
      </c>
      <c r="BC17" s="213" t="n">
        <v>927</v>
      </c>
      <c r="BD17" s="221" t="n">
        <v>971</v>
      </c>
      <c r="BE17" s="221" t="n">
        <f aca="false">BC17-BB17</f>
        <v>-9</v>
      </c>
      <c r="BF17" s="214" t="n">
        <f aca="false">AQ17</f>
        <v>8676.54583272727</v>
      </c>
      <c r="BG17" s="215" t="n">
        <f aca="false">BD17/24</f>
        <v>40.4583333333333</v>
      </c>
      <c r="BH17" s="216" t="n">
        <v>0</v>
      </c>
      <c r="BI17" s="217" t="n">
        <v>0</v>
      </c>
      <c r="BJ17" s="213" t="n">
        <v>23.11</v>
      </c>
      <c r="BK17" s="213" t="n">
        <v>20.45</v>
      </c>
      <c r="BL17" s="213" t="n">
        <v>13.37</v>
      </c>
      <c r="BM17" s="213" t="n">
        <v>50.16</v>
      </c>
      <c r="BN17" s="218" t="n">
        <v>0.9337</v>
      </c>
      <c r="BO17" s="215" t="n">
        <v>87.98</v>
      </c>
      <c r="BP17" s="215" t="n">
        <v>86.46</v>
      </c>
      <c r="BQ17" s="215" t="n">
        <f aca="false">SUM(BH17:BI17)</f>
        <v>0</v>
      </c>
      <c r="BR17" s="213" t="n">
        <v>11587</v>
      </c>
      <c r="BS17" s="213" t="n">
        <v>11636</v>
      </c>
      <c r="BT17" s="215" t="n">
        <v>5.99</v>
      </c>
    </row>
    <row r="18" customFormat="false" ht="14.3" hidden="false" customHeight="false" outlineLevel="0" collapsed="false">
      <c r="A18" s="190"/>
      <c r="B18" s="191" t="n">
        <v>43716</v>
      </c>
      <c r="C18" s="192" t="n">
        <v>93.11</v>
      </c>
      <c r="D18" s="219" t="n">
        <v>0.6809</v>
      </c>
      <c r="E18" s="194" t="n">
        <v>87.13</v>
      </c>
      <c r="F18" s="195" t="n">
        <v>101</v>
      </c>
      <c r="G18" s="195" t="n">
        <v>86</v>
      </c>
      <c r="H18" s="195" t="n">
        <v>24</v>
      </c>
      <c r="I18" s="195" t="n">
        <v>0</v>
      </c>
      <c r="J18" s="195" t="n">
        <v>24</v>
      </c>
      <c r="K18" s="195" t="n">
        <v>0</v>
      </c>
      <c r="L18" s="197" t="n">
        <v>0</v>
      </c>
      <c r="M18" s="197" t="n">
        <v>0</v>
      </c>
      <c r="N18" s="197" t="n">
        <v>0</v>
      </c>
      <c r="O18" s="197" t="n">
        <v>0</v>
      </c>
      <c r="P18" s="197" t="n">
        <v>0</v>
      </c>
      <c r="Q18" s="197" t="n">
        <v>0</v>
      </c>
      <c r="R18" s="198" t="n">
        <v>3463</v>
      </c>
      <c r="S18" s="199" t="n">
        <v>2828</v>
      </c>
      <c r="T18" s="199" t="n">
        <v>2828</v>
      </c>
      <c r="U18" s="200" t="n">
        <v>2758</v>
      </c>
      <c r="V18" s="200" t="n">
        <v>2844</v>
      </c>
      <c r="W18" s="195" t="n">
        <v>39</v>
      </c>
      <c r="X18" s="195" t="n">
        <v>0</v>
      </c>
      <c r="Y18" s="195" t="n">
        <v>39</v>
      </c>
      <c r="Z18" s="195" t="n">
        <v>0</v>
      </c>
      <c r="AA18" s="195" t="n">
        <v>60</v>
      </c>
      <c r="AB18" s="195" t="n">
        <v>0</v>
      </c>
      <c r="AC18" s="195" t="n">
        <f aca="false">(V18-U18)+AZ18</f>
        <v>86</v>
      </c>
      <c r="AD18" s="201" t="n">
        <f aca="false">U18-T18</f>
        <v>-70</v>
      </c>
      <c r="AE18" s="195" t="n">
        <v>119</v>
      </c>
      <c r="AF18" s="202" t="n">
        <f aca="false">IF(AE18&gt;0, V18/(AE18*24),"no data")</f>
        <v>0.995798319327731</v>
      </c>
      <c r="AG18" s="203" t="n">
        <f aca="false">IF(R18&gt;0,R18/24,"no data")</f>
        <v>144.291666666667</v>
      </c>
      <c r="AH18" s="202" t="n">
        <f aca="false">IF(U18&gt;0,(U18/R18),"no data")</f>
        <v>0.796419289633266</v>
      </c>
      <c r="AI18" s="204" t="n">
        <f aca="false">(1440-((W18*X18)+(Y18*Z18)+(AA18*AB18))/(W18+Y18+AA18))/1440</f>
        <v>1</v>
      </c>
      <c r="AJ18" s="205" t="n">
        <f aca="false">IF(U18&gt;0,(1440-((X18*W18+AT18*AU18)+(Z18*Y18+AV18*AW18)+(AA18*AB18+AX18*AY18))/(W18+Y18+AA18))/1440,"no data")</f>
        <v>0.86231884057971</v>
      </c>
      <c r="AK18" s="91" t="n">
        <v>4.099</v>
      </c>
      <c r="AL18" s="96" t="n">
        <v>136.64</v>
      </c>
      <c r="AM18" s="194" t="n">
        <f aca="false">AK18*AL18</f>
        <v>560.08736</v>
      </c>
      <c r="AN18" s="206" t="n">
        <v>23.2774288</v>
      </c>
      <c r="AO18" s="207" t="n">
        <v>1003.00808566967</v>
      </c>
      <c r="AP18" s="208" t="n">
        <f aca="false">AN18*AO18</f>
        <v>23347.4493</v>
      </c>
      <c r="AQ18" s="209" t="n">
        <f aca="false">IF(U18&gt;0,((((AK18*AL18)+(AN18*AO18))/(U18*1000))*1000000),"no data")</f>
        <v>8668.43243654822</v>
      </c>
      <c r="AR18" s="210" t="n">
        <f aca="false">S18/24</f>
        <v>117.833333333333</v>
      </c>
      <c r="AS18" s="34"/>
      <c r="AT18" s="195" t="n">
        <v>0</v>
      </c>
      <c r="AU18" s="195" t="n">
        <v>0</v>
      </c>
      <c r="AV18" s="195" t="n">
        <v>0</v>
      </c>
      <c r="AW18" s="195" t="n">
        <v>0</v>
      </c>
      <c r="AX18" s="195" t="n">
        <v>19</v>
      </c>
      <c r="AY18" s="195" t="n">
        <v>1440</v>
      </c>
      <c r="AZ18" s="195" t="n">
        <v>0</v>
      </c>
      <c r="BB18" s="213" t="n">
        <v>939</v>
      </c>
      <c r="BC18" s="213" t="n">
        <v>929</v>
      </c>
      <c r="BD18" s="213" t="n">
        <v>976</v>
      </c>
      <c r="BE18" s="221" t="n">
        <f aca="false">BC18-BB18</f>
        <v>-10</v>
      </c>
      <c r="BF18" s="215" t="n">
        <f aca="false">AQ18</f>
        <v>8668.43243654822</v>
      </c>
      <c r="BG18" s="215" t="n">
        <f aca="false">BD18/24</f>
        <v>40.6666666666667</v>
      </c>
      <c r="BH18" s="216" t="n">
        <v>0</v>
      </c>
      <c r="BI18" s="217" t="n">
        <v>0</v>
      </c>
      <c r="BJ18" s="213" t="n">
        <v>23.19</v>
      </c>
      <c r="BK18" s="213" t="n">
        <v>20.63</v>
      </c>
      <c r="BL18" s="213" t="n">
        <v>13.42</v>
      </c>
      <c r="BM18" s="213" t="n">
        <v>50.15</v>
      </c>
      <c r="BN18" s="218" t="n">
        <v>0.9341</v>
      </c>
      <c r="BO18" s="215" t="n">
        <v>87.94</v>
      </c>
      <c r="BP18" s="215" t="n">
        <v>86.36</v>
      </c>
      <c r="BQ18" s="215" t="n">
        <f aca="false">SUM(BH18:BI18)</f>
        <v>0</v>
      </c>
      <c r="BR18" s="213" t="n">
        <v>11597</v>
      </c>
      <c r="BS18" s="213" t="n">
        <v>11703</v>
      </c>
      <c r="BT18" s="215" t="n">
        <v>2.01</v>
      </c>
    </row>
    <row r="19" customFormat="false" ht="14.3" hidden="false" customHeight="false" outlineLevel="0" collapsed="false">
      <c r="A19" s="190"/>
      <c r="B19" s="191" t="n">
        <v>43717</v>
      </c>
      <c r="C19" s="192" t="n">
        <v>94.9</v>
      </c>
      <c r="D19" s="219" t="n">
        <v>0.648</v>
      </c>
      <c r="E19" s="194" t="n">
        <v>86.6</v>
      </c>
      <c r="F19" s="195" t="n">
        <v>105</v>
      </c>
      <c r="G19" s="195" t="n">
        <v>86</v>
      </c>
      <c r="H19" s="195" t="n">
        <v>24</v>
      </c>
      <c r="I19" s="195" t="n">
        <v>0</v>
      </c>
      <c r="J19" s="195" t="n">
        <v>24</v>
      </c>
      <c r="K19" s="195" t="n">
        <v>0</v>
      </c>
      <c r="L19" s="197" t="n">
        <v>0</v>
      </c>
      <c r="M19" s="197" t="n">
        <v>0</v>
      </c>
      <c r="N19" s="197" t="n">
        <v>0</v>
      </c>
      <c r="O19" s="197" t="n">
        <v>0</v>
      </c>
      <c r="P19" s="197" t="n">
        <v>0</v>
      </c>
      <c r="Q19" s="197" t="n">
        <v>0</v>
      </c>
      <c r="R19" s="198" t="n">
        <v>3451</v>
      </c>
      <c r="S19" s="199" t="n">
        <v>2822</v>
      </c>
      <c r="T19" s="199" t="n">
        <v>2822</v>
      </c>
      <c r="U19" s="200" t="n">
        <v>2750</v>
      </c>
      <c r="V19" s="200" t="n">
        <v>2838</v>
      </c>
      <c r="W19" s="195" t="n">
        <v>39</v>
      </c>
      <c r="X19" s="195" t="n">
        <v>0</v>
      </c>
      <c r="Y19" s="195" t="n">
        <v>39</v>
      </c>
      <c r="Z19" s="195" t="n">
        <v>0</v>
      </c>
      <c r="AA19" s="195" t="n">
        <v>60</v>
      </c>
      <c r="AB19" s="195" t="n">
        <v>0</v>
      </c>
      <c r="AC19" s="195" t="n">
        <f aca="false">(V19-U19)+AZ19</f>
        <v>88</v>
      </c>
      <c r="AD19" s="201" t="n">
        <f aca="false">U19-T19</f>
        <v>-72</v>
      </c>
      <c r="AE19" s="195" t="n">
        <v>120</v>
      </c>
      <c r="AF19" s="202" t="n">
        <f aca="false">IF(AE19&gt;0, V19/(AE19*24),"no data")</f>
        <v>0.985416666666667</v>
      </c>
      <c r="AG19" s="203" t="n">
        <f aca="false">IF(R19&gt;0,R19/24,"no data")</f>
        <v>143.791666666667</v>
      </c>
      <c r="AH19" s="202" t="n">
        <f aca="false">IF(U19&gt;0,(U19/R19),"no data")</f>
        <v>0.796870472326862</v>
      </c>
      <c r="AI19" s="204" t="n">
        <f aca="false">(1440-((W19*X19)+(Y19*Z19)+(AA19*AB19))/(W19+Y19+AA19))/1440</f>
        <v>1</v>
      </c>
      <c r="AJ19" s="205" t="n">
        <f aca="false">IF(U19&gt;0,(1440-((X19*W19+AT19*AU19)+(Z19*Y19+AV19*AW19)+(AA19*AB19+AX19*AY19))/(W19+Y19+AA19))/1440,"no data")</f>
        <v>0.86231884057971</v>
      </c>
      <c r="AK19" s="91" t="n">
        <v>4.045</v>
      </c>
      <c r="AL19" s="96" t="n">
        <v>135.49</v>
      </c>
      <c r="AM19" s="194" t="n">
        <f aca="false">AK19*AL19</f>
        <v>548.05705</v>
      </c>
      <c r="AN19" s="206" t="n">
        <v>23.3633344</v>
      </c>
      <c r="AO19" s="207" t="n">
        <v>994.692462440611</v>
      </c>
      <c r="AP19" s="208" t="n">
        <f aca="false">AN19*AO19</f>
        <v>23239.3326251594</v>
      </c>
      <c r="AQ19" s="209" t="n">
        <f aca="false">IF(U19&gt;0,((((AK19*AL19)+(AN19*AO19))/(U19*1000))*1000000),"no data")</f>
        <v>8649.95988187616</v>
      </c>
      <c r="AR19" s="210" t="n">
        <f aca="false">S19/24</f>
        <v>117.583333333333</v>
      </c>
      <c r="AS19" s="34"/>
      <c r="AT19" s="195" t="n">
        <v>0</v>
      </c>
      <c r="AU19" s="195" t="n">
        <v>0</v>
      </c>
      <c r="AV19" s="195" t="n">
        <v>0</v>
      </c>
      <c r="AW19" s="195" t="n">
        <v>0</v>
      </c>
      <c r="AX19" s="195" t="n">
        <v>19</v>
      </c>
      <c r="AY19" s="195" t="n">
        <v>1440</v>
      </c>
      <c r="AZ19" s="195" t="n">
        <v>0</v>
      </c>
      <c r="BB19" s="213" t="n">
        <v>935</v>
      </c>
      <c r="BC19" s="213" t="n">
        <v>928</v>
      </c>
      <c r="BD19" s="213" t="n">
        <v>975</v>
      </c>
      <c r="BE19" s="221" t="n">
        <f aca="false">BC19-BB19</f>
        <v>-7</v>
      </c>
      <c r="BF19" s="215" t="n">
        <f aca="false">AQ19</f>
        <v>8649.95988187616</v>
      </c>
      <c r="BG19" s="215" t="n">
        <f aca="false">BD19/24</f>
        <v>40.625</v>
      </c>
      <c r="BH19" s="216" t="n">
        <v>0</v>
      </c>
      <c r="BI19" s="217" t="n">
        <v>0</v>
      </c>
      <c r="BJ19" s="213" t="n">
        <v>23.35</v>
      </c>
      <c r="BK19" s="213" t="n">
        <v>20.72</v>
      </c>
      <c r="BL19" s="213" t="n">
        <v>13.23</v>
      </c>
      <c r="BM19" s="213" t="n">
        <v>50.13</v>
      </c>
      <c r="BN19" s="218" t="n">
        <v>0.9344</v>
      </c>
      <c r="BO19" s="215" t="n">
        <v>87.7</v>
      </c>
      <c r="BP19" s="215" t="n">
        <v>86.26</v>
      </c>
      <c r="BQ19" s="215" t="n">
        <f aca="false">SUM(BH19:BI19)</f>
        <v>0</v>
      </c>
      <c r="BR19" s="213" t="n">
        <v>11719</v>
      </c>
      <c r="BS19" s="213" t="n">
        <v>11774</v>
      </c>
      <c r="BT19" s="215" t="n">
        <v>3.45</v>
      </c>
    </row>
    <row r="20" customFormat="false" ht="14.95" hidden="false" customHeight="true" outlineLevel="0" collapsed="false">
      <c r="A20" s="189" t="s">
        <v>121</v>
      </c>
      <c r="B20" s="55" t="n">
        <v>43718</v>
      </c>
      <c r="C20" s="56" t="n">
        <v>94.6</v>
      </c>
      <c r="D20" s="57" t="n">
        <v>0.636</v>
      </c>
      <c r="E20" s="58" t="n">
        <v>85.7</v>
      </c>
      <c r="F20" s="59" t="n">
        <v>104</v>
      </c>
      <c r="G20" s="59" t="n">
        <v>87</v>
      </c>
      <c r="H20" s="59" t="n">
        <v>24</v>
      </c>
      <c r="I20" s="59" t="n">
        <v>0</v>
      </c>
      <c r="J20" s="59" t="n">
        <v>24</v>
      </c>
      <c r="K20" s="59" t="n">
        <v>0</v>
      </c>
      <c r="L20" s="162" t="n">
        <v>0</v>
      </c>
      <c r="M20" s="162" t="n">
        <v>0</v>
      </c>
      <c r="N20" s="162" t="n">
        <v>0</v>
      </c>
      <c r="O20" s="162" t="n">
        <v>0</v>
      </c>
      <c r="P20" s="162" t="n">
        <v>0</v>
      </c>
      <c r="Q20" s="162" t="n">
        <v>0</v>
      </c>
      <c r="R20" s="137" t="n">
        <v>3453</v>
      </c>
      <c r="S20" s="62" t="n">
        <v>2826</v>
      </c>
      <c r="T20" s="62" t="n">
        <v>2826</v>
      </c>
      <c r="U20" s="63" t="n">
        <v>2756</v>
      </c>
      <c r="V20" s="63" t="n">
        <v>2840</v>
      </c>
      <c r="W20" s="59" t="n">
        <v>39</v>
      </c>
      <c r="X20" s="59" t="n">
        <v>0</v>
      </c>
      <c r="Y20" s="59" t="n">
        <v>39</v>
      </c>
      <c r="Z20" s="59" t="n">
        <v>0</v>
      </c>
      <c r="AA20" s="59" t="n">
        <v>60</v>
      </c>
      <c r="AB20" s="59" t="n">
        <v>0</v>
      </c>
      <c r="AC20" s="59" t="n">
        <f aca="false">(V20-U20)+AZ20</f>
        <v>84</v>
      </c>
      <c r="AD20" s="65" t="n">
        <f aca="false">U20-T20</f>
        <v>-70</v>
      </c>
      <c r="AE20" s="59" t="n">
        <v>121</v>
      </c>
      <c r="AF20" s="66" t="n">
        <f aca="false">IF(AE20&gt;0, V20/(AE20*24),"no data")</f>
        <v>0.977961432506887</v>
      </c>
      <c r="AG20" s="67" t="n">
        <f aca="false">IF(R20&gt;0,R20/24,"no data")</f>
        <v>143.875</v>
      </c>
      <c r="AH20" s="66" t="n">
        <f aca="false">IF(U20&gt;0,(U20/R20),"no data")</f>
        <v>0.798146539241239</v>
      </c>
      <c r="AI20" s="68" t="n">
        <f aca="false">(1440-((W20*X20)+(Y20*Z20)+(AA20*AB20))/(W20+Y20+AA20))/1440</f>
        <v>1</v>
      </c>
      <c r="AJ20" s="69" t="n">
        <f aca="false">IF(U20&gt;0,(1440-((X20*W20+AT20*AU20)+(Z20*Y20+AV20*AW20)+(AA20*AB20+AX20*AY20))/(W20+Y20+AA20))/1440,"no data")</f>
        <v>0.86231884057971</v>
      </c>
      <c r="AK20" s="91" t="n">
        <v>4.05</v>
      </c>
      <c r="AL20" s="96" t="n">
        <v>133.36</v>
      </c>
      <c r="AM20" s="58" t="n">
        <f aca="false">AK20*AL20</f>
        <v>540.108</v>
      </c>
      <c r="AN20" s="91" t="n">
        <v>23.372716</v>
      </c>
      <c r="AO20" s="166" t="n">
        <v>994.994009926408</v>
      </c>
      <c r="AP20" s="73" t="n">
        <f aca="false">AN20*AO20</f>
        <v>23255.7124157111</v>
      </c>
      <c r="AQ20" s="94" t="n">
        <f aca="false">IF(U20&gt;0,((((AK20*AL20)+(AN20*AO20))/(U20*1000))*1000000),"no data")</f>
        <v>8634.18737870505</v>
      </c>
      <c r="AR20" s="75" t="n">
        <f aca="false">S20/24</f>
        <v>117.75</v>
      </c>
      <c r="AS20" s="34"/>
      <c r="AT20" s="59" t="n">
        <v>0</v>
      </c>
      <c r="AU20" s="59" t="n">
        <v>0</v>
      </c>
      <c r="AV20" s="59" t="n">
        <v>0</v>
      </c>
      <c r="AW20" s="59" t="n">
        <v>0</v>
      </c>
      <c r="AX20" s="59" t="n">
        <v>19</v>
      </c>
      <c r="AY20" s="59" t="n">
        <v>1440</v>
      </c>
      <c r="AZ20" s="59" t="n">
        <v>0</v>
      </c>
      <c r="BB20" s="77" t="n">
        <v>939</v>
      </c>
      <c r="BC20" s="77" t="n">
        <v>925</v>
      </c>
      <c r="BD20" s="77" t="n">
        <v>976</v>
      </c>
      <c r="BE20" s="77" t="n">
        <f aca="false">BC20-BB20</f>
        <v>-14</v>
      </c>
      <c r="BF20" s="78" t="n">
        <f aca="false">AQ20</f>
        <v>8634.18737870505</v>
      </c>
      <c r="BG20" s="78" t="n">
        <f aca="false">BD20/24</f>
        <v>40.6666666666667</v>
      </c>
      <c r="BH20" s="140" t="n">
        <v>0</v>
      </c>
      <c r="BI20" s="100" t="n">
        <v>0</v>
      </c>
      <c r="BJ20" s="77" t="n">
        <v>23.35</v>
      </c>
      <c r="BK20" s="77" t="n">
        <v>20.6</v>
      </c>
      <c r="BL20" s="77" t="n">
        <v>12.63</v>
      </c>
      <c r="BM20" s="77" t="n">
        <v>50.12</v>
      </c>
      <c r="BN20" s="99" t="n">
        <v>0.9352</v>
      </c>
      <c r="BO20" s="78" t="n">
        <v>87.74</v>
      </c>
      <c r="BP20" s="78" t="n">
        <v>86.67</v>
      </c>
      <c r="BQ20" s="78" t="n">
        <f aca="false">SUM(BH20:BI20)</f>
        <v>0</v>
      </c>
      <c r="BR20" s="77" t="n">
        <v>11687</v>
      </c>
      <c r="BS20" s="77" t="n">
        <v>11711</v>
      </c>
      <c r="BT20" s="78" t="n">
        <v>5.65</v>
      </c>
    </row>
    <row r="21" customFormat="false" ht="14.3" hidden="false" customHeight="false" outlineLevel="0" collapsed="false">
      <c r="A21" s="189"/>
      <c r="B21" s="55" t="n">
        <v>43719</v>
      </c>
      <c r="C21" s="56" t="n">
        <v>93.43</v>
      </c>
      <c r="D21" s="57" t="n">
        <v>0.6515</v>
      </c>
      <c r="E21" s="58" t="n">
        <v>85.64</v>
      </c>
      <c r="F21" s="59" t="n">
        <v>102</v>
      </c>
      <c r="G21" s="59" t="n">
        <v>85</v>
      </c>
      <c r="H21" s="59" t="n">
        <v>24</v>
      </c>
      <c r="I21" s="59" t="n">
        <v>0</v>
      </c>
      <c r="J21" s="59" t="n">
        <v>24</v>
      </c>
      <c r="K21" s="59" t="n">
        <v>0</v>
      </c>
      <c r="L21" s="162" t="n">
        <v>0</v>
      </c>
      <c r="M21" s="162" t="n">
        <v>0</v>
      </c>
      <c r="N21" s="162" t="n">
        <v>0</v>
      </c>
      <c r="O21" s="162" t="n">
        <v>0</v>
      </c>
      <c r="P21" s="162" t="n">
        <v>0</v>
      </c>
      <c r="Q21" s="162" t="n">
        <v>0</v>
      </c>
      <c r="R21" s="137" t="n">
        <v>3458</v>
      </c>
      <c r="S21" s="62" t="n">
        <v>2838</v>
      </c>
      <c r="T21" s="62" t="n">
        <v>2838</v>
      </c>
      <c r="U21" s="63" t="n">
        <v>2759</v>
      </c>
      <c r="V21" s="63" t="n">
        <v>2842</v>
      </c>
      <c r="W21" s="59" t="n">
        <v>39</v>
      </c>
      <c r="X21" s="59" t="n">
        <v>0</v>
      </c>
      <c r="Y21" s="59" t="n">
        <v>38</v>
      </c>
      <c r="Z21" s="59" t="n">
        <v>0</v>
      </c>
      <c r="AA21" s="59" t="n">
        <v>60</v>
      </c>
      <c r="AB21" s="59" t="n">
        <v>0</v>
      </c>
      <c r="AC21" s="59" t="n">
        <f aca="false">(V21-U21)+AZ21</f>
        <v>83</v>
      </c>
      <c r="AD21" s="65" t="n">
        <f aca="false">U21-T21</f>
        <v>-79</v>
      </c>
      <c r="AE21" s="59" t="n">
        <v>121</v>
      </c>
      <c r="AF21" s="66" t="n">
        <f aca="false">IF(AE21&gt;0, V21/(AE21*24),"no data")</f>
        <v>0.978650137741047</v>
      </c>
      <c r="AG21" s="67" t="n">
        <f aca="false">IF(R21&gt;0,R21/24,"no data")</f>
        <v>144.083333333333</v>
      </c>
      <c r="AH21" s="66" t="n">
        <f aca="false">IF(U21&gt;0,(U21/R21),"no data")</f>
        <v>0.79786003470214</v>
      </c>
      <c r="AI21" s="68" t="n">
        <f aca="false">(1440-((W21*X21)+(Y21*Z21)+(AA21*AB21))/(W21+Y21+AA21))/1440</f>
        <v>1</v>
      </c>
      <c r="AJ21" s="69" t="n">
        <f aca="false">IF(U21&gt;0,(1440-((X21*W21+AT21*AU21)+(Z21*Y21+AV21*AW21)+(AA21*AB21+AX21*AY21))/(W21+Y21+AA21))/1440,"no data")</f>
        <v>0.861313868613139</v>
      </c>
      <c r="AK21" s="91" t="n">
        <v>4.129</v>
      </c>
      <c r="AL21" s="96" t="n">
        <v>138.06</v>
      </c>
      <c r="AM21" s="58" t="n">
        <f aca="false">AK21*AL21</f>
        <v>570.04974</v>
      </c>
      <c r="AN21" s="91" t="n">
        <v>23.3146226</v>
      </c>
      <c r="AO21" s="166" t="n">
        <v>998.799004889766</v>
      </c>
      <c r="AP21" s="73" t="n">
        <f aca="false">AN21*AO21</f>
        <v>23286.6218522604</v>
      </c>
      <c r="AQ21" s="94" t="n">
        <f aca="false">IF(U21&gt;0,((((AK21*AL21)+(AN21*AO21))/(U21*1000))*1000000),"no data")</f>
        <v>8646.85450969933</v>
      </c>
      <c r="AR21" s="75" t="n">
        <f aca="false">S21/24</f>
        <v>118.25</v>
      </c>
      <c r="AS21" s="34"/>
      <c r="AT21" s="59" t="n">
        <v>0</v>
      </c>
      <c r="AU21" s="59" t="n">
        <v>0</v>
      </c>
      <c r="AV21" s="59" t="n">
        <v>0</v>
      </c>
      <c r="AW21" s="59" t="n">
        <v>0</v>
      </c>
      <c r="AX21" s="59" t="n">
        <v>19</v>
      </c>
      <c r="AY21" s="59" t="n">
        <v>1440</v>
      </c>
      <c r="AZ21" s="59" t="n">
        <v>0</v>
      </c>
      <c r="BB21" s="77" t="n">
        <v>939</v>
      </c>
      <c r="BC21" s="77" t="n">
        <v>927</v>
      </c>
      <c r="BD21" s="77" t="n">
        <v>976</v>
      </c>
      <c r="BE21" s="77" t="n">
        <f aca="false">BC21-BB21</f>
        <v>-12</v>
      </c>
      <c r="BF21" s="78" t="n">
        <f aca="false">AQ21</f>
        <v>8646.85450969933</v>
      </c>
      <c r="BG21" s="78" t="n">
        <f aca="false">BD21/24</f>
        <v>40.6666666666667</v>
      </c>
      <c r="BH21" s="140" t="n">
        <v>0</v>
      </c>
      <c r="BI21" s="100" t="n">
        <v>0</v>
      </c>
      <c r="BJ21" s="77" t="n">
        <v>23.24</v>
      </c>
      <c r="BK21" s="77" t="n">
        <v>20.3</v>
      </c>
      <c r="BL21" s="77" t="n">
        <v>12.4</v>
      </c>
      <c r="BM21" s="77" t="n">
        <v>50.1</v>
      </c>
      <c r="BN21" s="99" t="n">
        <v>0.9333</v>
      </c>
      <c r="BO21" s="78" t="n">
        <v>87.53</v>
      </c>
      <c r="BP21" s="78" t="n">
        <v>86.74</v>
      </c>
      <c r="BQ21" s="78" t="n">
        <f aca="false">SUM(BH21:BI21)</f>
        <v>0</v>
      </c>
      <c r="BR21" s="77" t="n">
        <v>11617</v>
      </c>
      <c r="BS21" s="77" t="n">
        <v>11553</v>
      </c>
      <c r="BT21" s="78" t="n">
        <v>0</v>
      </c>
    </row>
    <row r="22" customFormat="false" ht="14.3" hidden="false" customHeight="false" outlineLevel="0" collapsed="false">
      <c r="A22" s="189"/>
      <c r="B22" s="55" t="n">
        <v>43720</v>
      </c>
      <c r="C22" s="56" t="n">
        <v>93.3</v>
      </c>
      <c r="D22" s="57" t="n">
        <v>0.662</v>
      </c>
      <c r="E22" s="58" t="n">
        <v>86</v>
      </c>
      <c r="F22" s="59" t="n">
        <v>102</v>
      </c>
      <c r="G22" s="59" t="n">
        <v>85</v>
      </c>
      <c r="H22" s="59" t="n">
        <v>24</v>
      </c>
      <c r="I22" s="59" t="n">
        <v>0</v>
      </c>
      <c r="J22" s="59" t="n">
        <v>24</v>
      </c>
      <c r="K22" s="59" t="n">
        <v>0</v>
      </c>
      <c r="L22" s="61" t="n">
        <v>0</v>
      </c>
      <c r="M22" s="61" t="n">
        <v>0</v>
      </c>
      <c r="N22" s="61" t="n">
        <v>0</v>
      </c>
      <c r="O22" s="61" t="n">
        <v>0</v>
      </c>
      <c r="P22" s="61" t="n">
        <v>0</v>
      </c>
      <c r="Q22" s="61" t="n">
        <v>0</v>
      </c>
      <c r="R22" s="137" t="n">
        <v>3465</v>
      </c>
      <c r="S22" s="62" t="n">
        <v>2841</v>
      </c>
      <c r="T22" s="62" t="n">
        <v>2841</v>
      </c>
      <c r="U22" s="141" t="n">
        <v>2765</v>
      </c>
      <c r="V22" s="63" t="n">
        <v>2852</v>
      </c>
      <c r="W22" s="59" t="n">
        <v>39</v>
      </c>
      <c r="X22" s="59" t="n">
        <v>0</v>
      </c>
      <c r="Y22" s="59" t="n">
        <v>39</v>
      </c>
      <c r="Z22" s="59" t="n">
        <v>0</v>
      </c>
      <c r="AA22" s="59" t="n">
        <v>60</v>
      </c>
      <c r="AB22" s="59" t="n">
        <v>0</v>
      </c>
      <c r="AC22" s="59" t="n">
        <f aca="false">(V22-U22)+AZ22</f>
        <v>87</v>
      </c>
      <c r="AD22" s="65" t="n">
        <f aca="false">U22-T22</f>
        <v>-76</v>
      </c>
      <c r="AE22" s="59" t="n">
        <v>124</v>
      </c>
      <c r="AF22" s="66" t="n">
        <f aca="false">IF(AE22&gt;0, V22/(AE22*24),"no data")</f>
        <v>0.958333333333333</v>
      </c>
      <c r="AG22" s="67" t="n">
        <f aca="false">IF(R22&gt;0,R22/24,"no data")</f>
        <v>144.375</v>
      </c>
      <c r="AH22" s="66" t="n">
        <f aca="false">IF(U22&gt;0,(U22/R22),"no data")</f>
        <v>0.797979797979798</v>
      </c>
      <c r="AI22" s="68" t="n">
        <f aca="false">(1440-((W22*X22)+(Y22*Z22)+(AA22*AB22))/(W22+Y22+AA22))/1440</f>
        <v>1</v>
      </c>
      <c r="AJ22" s="69" t="n">
        <f aca="false">IF(U22&gt;0,(1440-((X22*W22+AT22*AU22)+(Z22*Y22+AV22*AW22)+(AA22*AB22+AX22*AY22))/(W22+Y22+AA22))/1440,"no data")</f>
        <v>0.86231884057971</v>
      </c>
      <c r="AK22" s="91" t="n">
        <v>4.1</v>
      </c>
      <c r="AL22" s="96" t="n">
        <v>137.51</v>
      </c>
      <c r="AM22" s="58" t="n">
        <f aca="false">AK22*AL22</f>
        <v>563.791</v>
      </c>
      <c r="AN22" s="91" t="n">
        <v>23.2966696</v>
      </c>
      <c r="AO22" s="166" t="n">
        <v>1006.26717032967</v>
      </c>
      <c r="AP22" s="73" t="n">
        <f aca="false">AN22*AO22</f>
        <v>23442.6737964973</v>
      </c>
      <c r="AQ22" s="94" t="n">
        <f aca="false">IF(U22&gt;0,((((AK22*AL22)+(AN22*AO22))/(U22*1000))*1000000),"no data")</f>
        <v>8682.26574918526</v>
      </c>
      <c r="AR22" s="75" t="n">
        <f aca="false">S22/24</f>
        <v>118.375</v>
      </c>
      <c r="AS22" s="34"/>
      <c r="AT22" s="59" t="n">
        <v>0</v>
      </c>
      <c r="AU22" s="76" t="n">
        <v>0</v>
      </c>
      <c r="AV22" s="76" t="n">
        <v>0</v>
      </c>
      <c r="AW22" s="59" t="n">
        <v>0</v>
      </c>
      <c r="AX22" s="76" t="n">
        <v>19</v>
      </c>
      <c r="AY22" s="59" t="n">
        <v>1440</v>
      </c>
      <c r="AZ22" s="59" t="n">
        <v>0</v>
      </c>
      <c r="BB22" s="77" t="n">
        <v>939</v>
      </c>
      <c r="BC22" s="77" t="n">
        <v>926</v>
      </c>
      <c r="BD22" s="77" t="n">
        <v>987</v>
      </c>
      <c r="BE22" s="77" t="n">
        <f aca="false">BC22-BB22</f>
        <v>-13</v>
      </c>
      <c r="BF22" s="77" t="n">
        <f aca="false">AQ22</f>
        <v>8682.26574918526</v>
      </c>
      <c r="BG22" s="78" t="n">
        <f aca="false">BD22/24</f>
        <v>41.125</v>
      </c>
      <c r="BH22" s="79" t="n">
        <v>0.095</v>
      </c>
      <c r="BI22" s="80" t="n">
        <v>0</v>
      </c>
      <c r="BJ22" s="81" t="n">
        <v>23.21</v>
      </c>
      <c r="BK22" s="81" t="n">
        <v>20.3</v>
      </c>
      <c r="BL22" s="81" t="n">
        <v>11.95</v>
      </c>
      <c r="BM22" s="81" t="n">
        <v>50.12</v>
      </c>
      <c r="BN22" s="83" t="n">
        <v>0.9336</v>
      </c>
      <c r="BO22" s="78" t="n">
        <v>87.61</v>
      </c>
      <c r="BP22" s="78" t="n">
        <v>86.89</v>
      </c>
      <c r="BQ22" s="78" t="n">
        <f aca="false">SUM(BH22:BI22)</f>
        <v>0.095</v>
      </c>
      <c r="BR22" s="77" t="n">
        <v>11586</v>
      </c>
      <c r="BS22" s="77" t="n">
        <v>11508</v>
      </c>
      <c r="BT22" s="78" t="n">
        <v>5.5</v>
      </c>
    </row>
    <row r="23" customFormat="false" ht="14.3" hidden="false" customHeight="false" outlineLevel="0" collapsed="false">
      <c r="A23" s="189"/>
      <c r="B23" s="55" t="n">
        <v>43721</v>
      </c>
      <c r="C23" s="56" t="n">
        <v>92.8</v>
      </c>
      <c r="D23" s="57" t="n">
        <v>0.657</v>
      </c>
      <c r="E23" s="58" t="n">
        <v>84.9</v>
      </c>
      <c r="F23" s="59" t="n">
        <v>104</v>
      </c>
      <c r="G23" s="59" t="n">
        <v>84</v>
      </c>
      <c r="H23" s="59" t="n">
        <v>24</v>
      </c>
      <c r="I23" s="59" t="n">
        <v>0</v>
      </c>
      <c r="J23" s="59" t="n">
        <v>24</v>
      </c>
      <c r="K23" s="59" t="n">
        <v>0</v>
      </c>
      <c r="L23" s="61" t="n">
        <v>0</v>
      </c>
      <c r="M23" s="61" t="n">
        <v>0</v>
      </c>
      <c r="N23" s="61" t="n">
        <v>0</v>
      </c>
      <c r="O23" s="61" t="n">
        <v>0</v>
      </c>
      <c r="P23" s="61" t="n">
        <v>0</v>
      </c>
      <c r="Q23" s="61" t="n">
        <v>0</v>
      </c>
      <c r="R23" s="143" t="n">
        <v>3467</v>
      </c>
      <c r="S23" s="62" t="n">
        <v>2845</v>
      </c>
      <c r="T23" s="62" t="n">
        <v>2845</v>
      </c>
      <c r="U23" s="138" t="n">
        <v>2775</v>
      </c>
      <c r="V23" s="63" t="n">
        <v>2862</v>
      </c>
      <c r="W23" s="59" t="n">
        <v>39</v>
      </c>
      <c r="X23" s="59" t="n">
        <v>0</v>
      </c>
      <c r="Y23" s="59" t="n">
        <v>39</v>
      </c>
      <c r="Z23" s="59" t="n">
        <v>0</v>
      </c>
      <c r="AA23" s="59" t="n">
        <v>60</v>
      </c>
      <c r="AB23" s="59" t="n">
        <v>0</v>
      </c>
      <c r="AC23" s="59" t="n">
        <f aca="false">(V23-U23)+AZ23</f>
        <v>87</v>
      </c>
      <c r="AD23" s="65" t="n">
        <f aca="false">U23-T23</f>
        <v>-70</v>
      </c>
      <c r="AE23" s="59" t="n">
        <v>121</v>
      </c>
      <c r="AF23" s="66" t="n">
        <f aca="false">IF(AE23&gt;0, V23/(AE23*24),"no data")</f>
        <v>0.985537190082645</v>
      </c>
      <c r="AG23" s="67" t="n">
        <f aca="false">IF(R23&gt;0,R23/24,"no data")</f>
        <v>144.458333333333</v>
      </c>
      <c r="AH23" s="66" t="n">
        <f aca="false">IF(U23&gt;0,(U23/R23),"no data")</f>
        <v>0.800403807326219</v>
      </c>
      <c r="AI23" s="68" t="n">
        <f aca="false">(1440-((W23*X23)+(Y23*Z23)+(AA23*AB23))/(W23+Y23+AA23))/1440</f>
        <v>1</v>
      </c>
      <c r="AJ23" s="69" t="n">
        <f aca="false">IF(U23&gt;0,(1440-((X23*W23+AT23*AU23)+(Z23*Y23+AV23*AW23)+(AA23*AB23+AX23*AY23))/(W23+Y23+AA23))/1440,"no data")</f>
        <v>0.86231884057971</v>
      </c>
      <c r="AK23" s="91" t="n">
        <v>4.091</v>
      </c>
      <c r="AL23" s="96" t="n">
        <v>138.58</v>
      </c>
      <c r="AM23" s="58" t="n">
        <f aca="false">AK23*AL23</f>
        <v>566.93078</v>
      </c>
      <c r="AN23" s="91" t="n">
        <v>23.372987</v>
      </c>
      <c r="AO23" s="166" t="n">
        <v>1001.66866335786</v>
      </c>
      <c r="AP23" s="73" t="n">
        <f aca="false">AN23*AO23</f>
        <v>23411.9886469707</v>
      </c>
      <c r="AQ23" s="94" t="n">
        <f aca="false">IF(U23&gt;0,((((AK23*AL23)+(AN23*AO23))/(U23*1000))*1000000),"no data")</f>
        <v>8641.05204575522</v>
      </c>
      <c r="AR23" s="75" t="n">
        <f aca="false">S23/24</f>
        <v>118.541666666667</v>
      </c>
      <c r="AS23" s="34"/>
      <c r="AT23" s="59" t="n">
        <v>0</v>
      </c>
      <c r="AU23" s="76" t="n">
        <v>0</v>
      </c>
      <c r="AV23" s="76" t="n">
        <v>0</v>
      </c>
      <c r="AW23" s="59" t="n">
        <v>0</v>
      </c>
      <c r="AX23" s="76" t="n">
        <v>19</v>
      </c>
      <c r="AY23" s="59" t="n">
        <v>1440</v>
      </c>
      <c r="AZ23" s="59" t="n">
        <v>0</v>
      </c>
      <c r="BB23" s="77" t="n">
        <v>944</v>
      </c>
      <c r="BC23" s="77" t="n">
        <v>935</v>
      </c>
      <c r="BD23" s="77" t="n">
        <v>983</v>
      </c>
      <c r="BE23" s="77" t="n">
        <f aca="false">BC23-BB23</f>
        <v>-9</v>
      </c>
      <c r="BF23" s="77" t="n">
        <f aca="false">AQ23</f>
        <v>8641.05204575522</v>
      </c>
      <c r="BG23" s="78" t="n">
        <f aca="false">BD23/24</f>
        <v>40.9583333333333</v>
      </c>
      <c r="BH23" s="79" t="n">
        <v>0</v>
      </c>
      <c r="BI23" s="80" t="n">
        <v>0</v>
      </c>
      <c r="BJ23" s="82" t="n">
        <v>23.36</v>
      </c>
      <c r="BK23" s="82" t="n">
        <v>20.47</v>
      </c>
      <c r="BL23" s="82" t="n">
        <v>12.13</v>
      </c>
      <c r="BM23" s="81" t="n">
        <v>50.13</v>
      </c>
      <c r="BN23" s="83" t="n">
        <v>0.9332</v>
      </c>
      <c r="BO23" s="78" t="n">
        <v>87.57</v>
      </c>
      <c r="BP23" s="78" t="n">
        <v>86.99</v>
      </c>
      <c r="BQ23" s="78" t="n">
        <f aca="false">SUM(BH23:BI23)</f>
        <v>0</v>
      </c>
      <c r="BR23" s="77" t="n">
        <v>11617</v>
      </c>
      <c r="BS23" s="77" t="n">
        <v>11501</v>
      </c>
      <c r="BT23" s="78" t="n">
        <v>0.25</v>
      </c>
    </row>
    <row r="24" customFormat="false" ht="14.3" hidden="false" customHeight="false" outlineLevel="0" collapsed="false">
      <c r="A24" s="189"/>
      <c r="B24" s="55" t="n">
        <v>43722</v>
      </c>
      <c r="C24" s="56" t="n">
        <v>91.8</v>
      </c>
      <c r="D24" s="57" t="n">
        <v>0.635</v>
      </c>
      <c r="E24" s="58" t="n">
        <v>82.8</v>
      </c>
      <c r="F24" s="60" t="n">
        <v>102</v>
      </c>
      <c r="G24" s="60" t="n">
        <v>82</v>
      </c>
      <c r="H24" s="60" t="n">
        <v>24</v>
      </c>
      <c r="I24" s="60" t="n">
        <v>0</v>
      </c>
      <c r="J24" s="60" t="n">
        <v>24</v>
      </c>
      <c r="K24" s="60" t="n">
        <v>0</v>
      </c>
      <c r="L24" s="60" t="n">
        <v>0</v>
      </c>
      <c r="M24" s="60" t="n">
        <v>0</v>
      </c>
      <c r="N24" s="60" t="n">
        <v>0</v>
      </c>
      <c r="O24" s="60" t="n">
        <v>0</v>
      </c>
      <c r="P24" s="60" t="n">
        <v>0</v>
      </c>
      <c r="Q24" s="60" t="n">
        <v>0</v>
      </c>
      <c r="R24" s="143" t="n">
        <v>3477</v>
      </c>
      <c r="S24" s="62" t="n">
        <v>2865</v>
      </c>
      <c r="T24" s="65" t="n">
        <v>2865</v>
      </c>
      <c r="U24" s="144" t="n">
        <v>2805</v>
      </c>
      <c r="V24" s="144" t="n">
        <v>2892</v>
      </c>
      <c r="W24" s="60" t="n">
        <v>40</v>
      </c>
      <c r="X24" s="60" t="n">
        <v>0</v>
      </c>
      <c r="Y24" s="60" t="n">
        <v>40</v>
      </c>
      <c r="Z24" s="60" t="n">
        <v>0</v>
      </c>
      <c r="AA24" s="60" t="n">
        <v>60</v>
      </c>
      <c r="AB24" s="60" t="n">
        <v>0</v>
      </c>
      <c r="AC24" s="59" t="n">
        <f aca="false">(V24-U24)+AZ24</f>
        <v>87</v>
      </c>
      <c r="AD24" s="65" t="n">
        <f aca="false">U24-T24</f>
        <v>-60</v>
      </c>
      <c r="AE24" s="60" t="n">
        <v>123</v>
      </c>
      <c r="AF24" s="66" t="n">
        <f aca="false">IF(AE24&gt;0, V24/(AE24*24),"no data")</f>
        <v>0.979674796747967</v>
      </c>
      <c r="AG24" s="67" t="n">
        <f aca="false">IF(R24&gt;0,R24/24,"no data")</f>
        <v>144.875</v>
      </c>
      <c r="AH24" s="66" t="n">
        <f aca="false">IF(U24&gt;0,(U24/R24),"no data")</f>
        <v>0.806729939603106</v>
      </c>
      <c r="AI24" s="68" t="n">
        <f aca="false">(1440-((W24*X24)+(Y24*Z24)+(AA24*AB24))/(W24+Y24+AA24))/1440</f>
        <v>1</v>
      </c>
      <c r="AJ24" s="69" t="n">
        <f aca="false">IF(U24&gt;0,(1440-((X24*W24+AT24*AU24)+(Z24*Y24+AV24*AW24)+(AA24*AB24+AX24*AY24))/(W24+Y24+AA24))/1440,"no data")</f>
        <v>0.864285714285714</v>
      </c>
      <c r="AK24" s="91" t="n">
        <v>4.108</v>
      </c>
      <c r="AL24" s="96" t="n">
        <v>137.08</v>
      </c>
      <c r="AM24" s="58" t="n">
        <f aca="false">AK24*AL24</f>
        <v>563.12464</v>
      </c>
      <c r="AN24" s="91" t="n">
        <v>23.571113</v>
      </c>
      <c r="AO24" s="166" t="n">
        <v>1001.35760044122</v>
      </c>
      <c r="AP24" s="73" t="n">
        <f aca="false">AN24*AO24</f>
        <v>23603.1131534088</v>
      </c>
      <c r="AQ24" s="94" t="n">
        <f aca="false">IF(U24&gt;0,((((AK24*AL24)+(AN24*AO24))/(U24*1000))*1000000),"no data")</f>
        <v>8615.41454310476</v>
      </c>
      <c r="AR24" s="75" t="n">
        <f aca="false">S24/24</f>
        <v>119.375</v>
      </c>
      <c r="AS24" s="34"/>
      <c r="AT24" s="60" t="n">
        <v>0</v>
      </c>
      <c r="AU24" s="60" t="n">
        <v>0</v>
      </c>
      <c r="AV24" s="60" t="n">
        <v>0</v>
      </c>
      <c r="AW24" s="60" t="n">
        <v>0</v>
      </c>
      <c r="AX24" s="60" t="n">
        <v>19</v>
      </c>
      <c r="AY24" s="60" t="n">
        <v>1440</v>
      </c>
      <c r="AZ24" s="60" t="n">
        <v>0</v>
      </c>
      <c r="BB24" s="77" t="n">
        <v>956</v>
      </c>
      <c r="BC24" s="77" t="n">
        <v>944</v>
      </c>
      <c r="BD24" s="77" t="n">
        <v>992</v>
      </c>
      <c r="BE24" s="77" t="n">
        <f aca="false">BC24-BB24</f>
        <v>-12</v>
      </c>
      <c r="BF24" s="77" t="n">
        <f aca="false">AQ24</f>
        <v>8615.41454310476</v>
      </c>
      <c r="BG24" s="78" t="n">
        <f aca="false">BD24/24</f>
        <v>41.3333333333333</v>
      </c>
      <c r="BH24" s="145" t="n">
        <v>0</v>
      </c>
      <c r="BI24" s="145" t="n">
        <v>0</v>
      </c>
      <c r="BJ24" s="146" t="n">
        <v>23.58</v>
      </c>
      <c r="BK24" s="146" t="n">
        <v>20.57</v>
      </c>
      <c r="BL24" s="146" t="n">
        <v>12.07</v>
      </c>
      <c r="BM24" s="147" t="n">
        <v>50.11</v>
      </c>
      <c r="BN24" s="148" t="n">
        <v>0.9338</v>
      </c>
      <c r="BO24" s="78" t="n">
        <v>87.74</v>
      </c>
      <c r="BP24" s="78" t="n">
        <v>86.92</v>
      </c>
      <c r="BQ24" s="78" t="n">
        <f aca="false">SUM(BH24:BI24)</f>
        <v>0</v>
      </c>
      <c r="BR24" s="97" t="n">
        <v>11583</v>
      </c>
      <c r="BS24" s="97" t="n">
        <v>11457</v>
      </c>
      <c r="BT24" s="147" t="n">
        <v>5.37</v>
      </c>
    </row>
    <row r="25" customFormat="false" ht="14.3" hidden="false" customHeight="false" outlineLevel="0" collapsed="false">
      <c r="A25" s="189"/>
      <c r="B25" s="55" t="n">
        <v>43723</v>
      </c>
      <c r="C25" s="56" t="n">
        <v>92.4</v>
      </c>
      <c r="D25" s="57" t="n">
        <v>0.665</v>
      </c>
      <c r="E25" s="58" t="n">
        <v>84.8</v>
      </c>
      <c r="F25" s="149" t="n">
        <v>104</v>
      </c>
      <c r="G25" s="149" t="n">
        <v>84</v>
      </c>
      <c r="H25" s="60" t="n">
        <v>24</v>
      </c>
      <c r="I25" s="60" t="n">
        <v>0</v>
      </c>
      <c r="J25" s="60" t="n">
        <v>24</v>
      </c>
      <c r="K25" s="60" t="n">
        <v>0</v>
      </c>
      <c r="L25" s="60" t="n">
        <v>0</v>
      </c>
      <c r="M25" s="60" t="n">
        <v>0</v>
      </c>
      <c r="N25" s="60" t="n">
        <v>0</v>
      </c>
      <c r="O25" s="60" t="n">
        <v>0</v>
      </c>
      <c r="P25" s="60" t="n">
        <v>0</v>
      </c>
      <c r="Q25" s="60" t="n">
        <v>0</v>
      </c>
      <c r="R25" s="143" t="n">
        <v>3473</v>
      </c>
      <c r="S25" s="62" t="n">
        <v>2842</v>
      </c>
      <c r="T25" s="65" t="n">
        <v>2842</v>
      </c>
      <c r="U25" s="144" t="n">
        <v>2775</v>
      </c>
      <c r="V25" s="144" t="n">
        <v>2858</v>
      </c>
      <c r="W25" s="60" t="n">
        <v>39</v>
      </c>
      <c r="X25" s="60" t="n">
        <v>0</v>
      </c>
      <c r="Y25" s="60" t="n">
        <v>39</v>
      </c>
      <c r="Z25" s="60" t="n">
        <v>0</v>
      </c>
      <c r="AA25" s="60" t="n">
        <v>60</v>
      </c>
      <c r="AB25" s="60" t="n">
        <v>0</v>
      </c>
      <c r="AC25" s="59" t="n">
        <f aca="false">(V25-U25)+AZ25</f>
        <v>83</v>
      </c>
      <c r="AD25" s="65" t="n">
        <f aca="false">U25-T25</f>
        <v>-67</v>
      </c>
      <c r="AE25" s="60" t="n">
        <v>121</v>
      </c>
      <c r="AF25" s="66" t="n">
        <f aca="false">IF(AE25&gt;0, V25/(AE25*24),"no data")</f>
        <v>0.984159779614325</v>
      </c>
      <c r="AG25" s="67" t="n">
        <f aca="false">IF(R25&gt;0,R25/24,"no data")</f>
        <v>144.708333333333</v>
      </c>
      <c r="AH25" s="66" t="n">
        <f aca="false">IF(U25&gt;0,(U25/R25),"no data")</f>
        <v>0.799021019291679</v>
      </c>
      <c r="AI25" s="68" t="n">
        <f aca="false">(1440-((W25*X25)+(Y25*Z25)+(AA25*AB25))/(W25+Y25+AA25))/1440</f>
        <v>1</v>
      </c>
      <c r="AJ25" s="69" t="n">
        <f aca="false">IF(U25&gt;0,(1440-((X25*W25+AT25*AU25)+(Z25*Y25+AV25*AW25)+(AA25*AB25+AX25*AY25))/(W25+Y25+AA25))/1440,"no data")</f>
        <v>0.86231884057971</v>
      </c>
      <c r="AK25" s="91" t="n">
        <v>4.029</v>
      </c>
      <c r="AL25" s="96" t="n">
        <v>142.13</v>
      </c>
      <c r="AM25" s="58" t="n">
        <f aca="false">AK25*AL25</f>
        <v>572.64177</v>
      </c>
      <c r="AN25" s="91" t="n">
        <v>23.3700845</v>
      </c>
      <c r="AO25" s="166" t="n">
        <v>1002.43902439024</v>
      </c>
      <c r="AP25" s="73" t="n">
        <f aca="false">AN25*AO25</f>
        <v>23427.0847060976</v>
      </c>
      <c r="AQ25" s="94" t="n">
        <f aca="false">IF(U25&gt;0,((((AK25*AL25)+(AN25*AO25))/(U25*1000))*1000000),"no data")</f>
        <v>8648.5500814766</v>
      </c>
      <c r="AR25" s="75" t="n">
        <f aca="false">S25/24</f>
        <v>118.416666666667</v>
      </c>
      <c r="AS25" s="34"/>
      <c r="AT25" s="60" t="n">
        <v>0</v>
      </c>
      <c r="AU25" s="60" t="n">
        <v>0</v>
      </c>
      <c r="AV25" s="60" t="n">
        <v>0</v>
      </c>
      <c r="AW25" s="60" t="n">
        <v>0</v>
      </c>
      <c r="AX25" s="60" t="n">
        <v>19</v>
      </c>
      <c r="AY25" s="60" t="n">
        <v>1440</v>
      </c>
      <c r="AZ25" s="60" t="n">
        <v>0</v>
      </c>
      <c r="BB25" s="77" t="n">
        <v>944</v>
      </c>
      <c r="BC25" s="77" t="n">
        <v>930</v>
      </c>
      <c r="BD25" s="77" t="n">
        <v>984</v>
      </c>
      <c r="BE25" s="77" t="n">
        <f aca="false">BC25-BB25</f>
        <v>-14</v>
      </c>
      <c r="BF25" s="77" t="n">
        <f aca="false">AQ25</f>
        <v>8648.5500814766</v>
      </c>
      <c r="BG25" s="139" t="n">
        <f aca="false">BD25/24</f>
        <v>41</v>
      </c>
      <c r="BH25" s="145" t="n">
        <v>0</v>
      </c>
      <c r="BI25" s="80" t="n">
        <v>0</v>
      </c>
      <c r="BJ25" s="146" t="n">
        <v>23.37</v>
      </c>
      <c r="BK25" s="146" t="n">
        <v>20.42</v>
      </c>
      <c r="BL25" s="146" t="n">
        <v>12.02</v>
      </c>
      <c r="BM25" s="147" t="n">
        <v>50.08</v>
      </c>
      <c r="BN25" s="148" t="n">
        <v>0.9322</v>
      </c>
      <c r="BO25" s="78" t="n">
        <v>87.83</v>
      </c>
      <c r="BP25" s="78" t="n">
        <v>87</v>
      </c>
      <c r="BQ25" s="78" t="n">
        <f aca="false">SUM(BH25:BI25)</f>
        <v>0</v>
      </c>
      <c r="BR25" s="97" t="n">
        <v>11599</v>
      </c>
      <c r="BS25" s="97" t="n">
        <v>11508</v>
      </c>
      <c r="BT25" s="147" t="n">
        <v>5.5</v>
      </c>
    </row>
    <row r="26" customFormat="false" ht="14.3" hidden="false" customHeight="false" outlineLevel="0" collapsed="false">
      <c r="A26" s="189"/>
      <c r="B26" s="55" t="n">
        <v>43724</v>
      </c>
      <c r="C26" s="56" t="n">
        <v>93.2</v>
      </c>
      <c r="D26" s="57" t="n">
        <v>0.635</v>
      </c>
      <c r="E26" s="58" t="n">
        <v>84</v>
      </c>
      <c r="F26" s="60" t="n">
        <v>102</v>
      </c>
      <c r="G26" s="60" t="n">
        <v>83</v>
      </c>
      <c r="H26" s="59" t="n">
        <v>24</v>
      </c>
      <c r="I26" s="59" t="n">
        <v>0</v>
      </c>
      <c r="J26" s="59" t="n">
        <v>24</v>
      </c>
      <c r="K26" s="59" t="n">
        <v>0</v>
      </c>
      <c r="L26" s="61" t="n">
        <v>0</v>
      </c>
      <c r="M26" s="61" t="n">
        <v>0</v>
      </c>
      <c r="N26" s="61" t="n">
        <v>0</v>
      </c>
      <c r="O26" s="61" t="n">
        <v>0</v>
      </c>
      <c r="P26" s="61" t="n">
        <v>0</v>
      </c>
      <c r="Q26" s="61" t="n">
        <v>0</v>
      </c>
      <c r="R26" s="143" t="n">
        <v>3469</v>
      </c>
      <c r="S26" s="62" t="n">
        <v>2849</v>
      </c>
      <c r="T26" s="150" t="n">
        <v>2849</v>
      </c>
      <c r="U26" s="63" t="n">
        <v>2785</v>
      </c>
      <c r="V26" s="63" t="n">
        <v>2870</v>
      </c>
      <c r="W26" s="59" t="n">
        <v>40</v>
      </c>
      <c r="X26" s="60" t="n">
        <v>0</v>
      </c>
      <c r="Y26" s="60" t="n">
        <v>39</v>
      </c>
      <c r="Z26" s="60" t="n">
        <v>0</v>
      </c>
      <c r="AA26" s="60" t="n">
        <v>60</v>
      </c>
      <c r="AB26" s="60" t="n">
        <v>0</v>
      </c>
      <c r="AC26" s="59" t="n">
        <f aca="false">(V26-U26)+AZ26</f>
        <v>85</v>
      </c>
      <c r="AD26" s="65" t="n">
        <f aca="false">U26-T26</f>
        <v>-64</v>
      </c>
      <c r="AE26" s="60" t="n">
        <v>122</v>
      </c>
      <c r="AF26" s="66" t="n">
        <f aca="false">IF(AE26&gt;0, V26/(AE26*24),"no data")</f>
        <v>0.980191256830601</v>
      </c>
      <c r="AG26" s="67" t="n">
        <f aca="false">IF(R26&gt;0,R26/24,"no data")</f>
        <v>144.541666666667</v>
      </c>
      <c r="AH26" s="66" t="n">
        <f aca="false">IF(U26&gt;0,(U26/R26),"no data")</f>
        <v>0.802825021620063</v>
      </c>
      <c r="AI26" s="68" t="n">
        <f aca="false">(1440-((W26*X26)+(Y26*Z26)+(AA26*AB26))/(W26+Y26+AA26))/1440</f>
        <v>1</v>
      </c>
      <c r="AJ26" s="69" t="n">
        <f aca="false">IF(U26&gt;0,(1440-((X26*W26+AT26*AU26)+(Z26*Y26+AV26*AW26)+(AA26*AB26+AX26*AY26))/(W26+Y26+AA26))/1440,"no data")</f>
        <v>0.863309352517986</v>
      </c>
      <c r="AK26" s="91" t="n">
        <v>4.002</v>
      </c>
      <c r="AL26" s="96" t="n">
        <v>144.42</v>
      </c>
      <c r="AM26" s="58" t="n">
        <f aca="false">AK26*AL26</f>
        <v>577.96884</v>
      </c>
      <c r="AN26" s="91" t="n">
        <v>23.641511</v>
      </c>
      <c r="AO26" s="166" t="n">
        <v>994.888871527713</v>
      </c>
      <c r="AP26" s="73" t="n">
        <f aca="false">AN26*AO26</f>
        <v>23520.6762</v>
      </c>
      <c r="AQ26" s="94" t="n">
        <f aca="false">IF(U26&gt;0,((((AK26*AL26)+(AN26*AO26))/(U26*1000))*1000000),"no data")</f>
        <v>8653.01437701975</v>
      </c>
      <c r="AR26" s="75" t="n">
        <f aca="false">S26/24</f>
        <v>118.708333333333</v>
      </c>
      <c r="AS26" s="34"/>
      <c r="AT26" s="59" t="n">
        <v>0</v>
      </c>
      <c r="AU26" s="76" t="n">
        <v>0</v>
      </c>
      <c r="AV26" s="76" t="n">
        <v>0</v>
      </c>
      <c r="AW26" s="59" t="n">
        <v>0</v>
      </c>
      <c r="AX26" s="76" t="n">
        <v>19</v>
      </c>
      <c r="AY26" s="59" t="n">
        <v>1440</v>
      </c>
      <c r="AZ26" s="59" t="n">
        <v>0</v>
      </c>
      <c r="BB26" s="77" t="n">
        <v>948</v>
      </c>
      <c r="BC26" s="77" t="n">
        <v>935</v>
      </c>
      <c r="BD26" s="77" t="n">
        <v>987</v>
      </c>
      <c r="BE26" s="77" t="n">
        <f aca="false">BC26-BB26</f>
        <v>-13</v>
      </c>
      <c r="BF26" s="77" t="n">
        <f aca="false">AQ26</f>
        <v>8653.01437701975</v>
      </c>
      <c r="BG26" s="139" t="n">
        <f aca="false">BD26/24</f>
        <v>41.125</v>
      </c>
      <c r="BH26" s="79" t="n">
        <v>0</v>
      </c>
      <c r="BI26" s="80" t="n">
        <v>0</v>
      </c>
      <c r="BJ26" s="82" t="n">
        <v>23.59</v>
      </c>
      <c r="BK26" s="82" t="n">
        <v>20.65</v>
      </c>
      <c r="BL26" s="82" t="n">
        <v>12.02</v>
      </c>
      <c r="BM26" s="81" t="n">
        <v>50.1</v>
      </c>
      <c r="BN26" s="83" t="n">
        <v>0.9311</v>
      </c>
      <c r="BO26" s="78" t="n">
        <v>87.75</v>
      </c>
      <c r="BP26" s="78" t="n">
        <v>87.06</v>
      </c>
      <c r="BQ26" s="78" t="n">
        <f aca="false">SUM(BH26:BI26)</f>
        <v>0</v>
      </c>
      <c r="BR26" s="97" t="n">
        <v>11681</v>
      </c>
      <c r="BS26" s="97" t="n">
        <v>11593</v>
      </c>
      <c r="BT26" s="78" t="n">
        <v>0.45</v>
      </c>
    </row>
    <row r="27" customFormat="false" ht="14.95" hidden="false" customHeight="true" outlineLevel="0" collapsed="false">
      <c r="A27" s="190" t="s">
        <v>122</v>
      </c>
      <c r="B27" s="191" t="n">
        <v>43725</v>
      </c>
      <c r="C27" s="192" t="n">
        <v>91.4</v>
      </c>
      <c r="D27" s="219" t="n">
        <v>0.659</v>
      </c>
      <c r="E27" s="194" t="n">
        <v>84</v>
      </c>
      <c r="F27" s="196" t="n">
        <v>103</v>
      </c>
      <c r="G27" s="196" t="n">
        <v>83</v>
      </c>
      <c r="H27" s="196" t="n">
        <v>24</v>
      </c>
      <c r="I27" s="196" t="n">
        <v>0</v>
      </c>
      <c r="J27" s="196" t="n">
        <v>24</v>
      </c>
      <c r="K27" s="196" t="n">
        <v>0</v>
      </c>
      <c r="L27" s="222" t="n">
        <v>0</v>
      </c>
      <c r="M27" s="222" t="n">
        <v>0</v>
      </c>
      <c r="N27" s="222" t="n">
        <v>0</v>
      </c>
      <c r="O27" s="222" t="n">
        <v>0</v>
      </c>
      <c r="P27" s="222" t="n">
        <v>0</v>
      </c>
      <c r="Q27" s="222" t="n">
        <v>0</v>
      </c>
      <c r="R27" s="223" t="n">
        <v>3483</v>
      </c>
      <c r="S27" s="199" t="n">
        <v>2861</v>
      </c>
      <c r="T27" s="199" t="n">
        <v>2861</v>
      </c>
      <c r="U27" s="200" t="n">
        <v>2793</v>
      </c>
      <c r="V27" s="200" t="n">
        <v>2882</v>
      </c>
      <c r="W27" s="196" t="n">
        <v>40</v>
      </c>
      <c r="X27" s="196" t="n">
        <v>0</v>
      </c>
      <c r="Y27" s="196" t="n">
        <v>39</v>
      </c>
      <c r="Z27" s="196" t="n">
        <v>0</v>
      </c>
      <c r="AA27" s="196" t="n">
        <v>60</v>
      </c>
      <c r="AB27" s="196" t="n">
        <v>0</v>
      </c>
      <c r="AC27" s="195" t="n">
        <f aca="false">(V27-U27)+AZ27</f>
        <v>89</v>
      </c>
      <c r="AD27" s="201" t="n">
        <f aca="false">U27-T27</f>
        <v>-68</v>
      </c>
      <c r="AE27" s="196" t="n">
        <v>122</v>
      </c>
      <c r="AF27" s="202" t="n">
        <f aca="false">IF(AE27&gt;0, V27/(AE27*24),"no data")</f>
        <v>0.984289617486339</v>
      </c>
      <c r="AG27" s="203" t="n">
        <f aca="false">IF(R27&gt;0,R27/24,"no data")</f>
        <v>145.125</v>
      </c>
      <c r="AH27" s="202" t="n">
        <f aca="false">IF(U27&gt;0,(U27/R27),"no data")</f>
        <v>0.801894918173988</v>
      </c>
      <c r="AI27" s="204" t="n">
        <f aca="false">(1440-((W27*X27)+(Y27*Z27)+(AA27*AB27))/(W27+Y27+AA27))/1440</f>
        <v>1</v>
      </c>
      <c r="AJ27" s="205" t="n">
        <f aca="false">IF(U27&gt;0,(1440-((X27*W27+AT27*AU27)+(Z27*Y27+AV27*AW27)+(AA27*AB27+AX27*AY27))/(W27+Y27+AA27))/1440,"no data")</f>
        <v>0.863309352517986</v>
      </c>
      <c r="AK27" s="91" t="n">
        <v>3.925</v>
      </c>
      <c r="AL27" s="96" t="n">
        <v>135.54</v>
      </c>
      <c r="AM27" s="224" t="n">
        <f aca="false">AK27*AL27</f>
        <v>531.9945</v>
      </c>
      <c r="AN27" s="206" t="n">
        <v>23.7697987</v>
      </c>
      <c r="AO27" s="207" t="n">
        <v>992.487370118116</v>
      </c>
      <c r="AP27" s="208" t="n">
        <f aca="false">AN27*AO27</f>
        <v>23591.225</v>
      </c>
      <c r="AQ27" s="209" t="n">
        <f aca="false">IF(U27&gt;0,((((AK27*AL27)+(AN27*AO27))/(U27*1000))*1000000),"no data")</f>
        <v>8637.02810597924</v>
      </c>
      <c r="AR27" s="210" t="n">
        <f aca="false">S27/24</f>
        <v>119.208333333333</v>
      </c>
      <c r="AS27" s="34"/>
      <c r="AT27" s="195" t="n">
        <v>0</v>
      </c>
      <c r="AU27" s="212" t="n">
        <v>0</v>
      </c>
      <c r="AV27" s="212" t="n">
        <v>0</v>
      </c>
      <c r="AW27" s="195" t="n">
        <v>0</v>
      </c>
      <c r="AX27" s="212" t="n">
        <v>19</v>
      </c>
      <c r="AY27" s="195" t="n">
        <v>1440</v>
      </c>
      <c r="AZ27" s="195" t="n">
        <v>0</v>
      </c>
      <c r="BB27" s="225" t="n">
        <v>952</v>
      </c>
      <c r="BC27" s="225" t="n">
        <v>942</v>
      </c>
      <c r="BD27" s="225" t="n">
        <v>988</v>
      </c>
      <c r="BE27" s="225" t="n">
        <f aca="false">BC27-BB27</f>
        <v>-10</v>
      </c>
      <c r="BF27" s="225" t="n">
        <f aca="false">AQ28</f>
        <v>8643.64213724089</v>
      </c>
      <c r="BG27" s="226" t="n">
        <f aca="false">BD27/24</f>
        <v>41.1666666666667</v>
      </c>
      <c r="BH27" s="227" t="n">
        <v>0</v>
      </c>
      <c r="BI27" s="228" t="n">
        <v>0</v>
      </c>
      <c r="BJ27" s="229" t="n">
        <v>23.61</v>
      </c>
      <c r="BK27" s="229" t="n">
        <v>20.78</v>
      </c>
      <c r="BL27" s="229" t="n">
        <v>11.91</v>
      </c>
      <c r="BM27" s="230" t="n">
        <v>50.13</v>
      </c>
      <c r="BN27" s="231" t="n">
        <v>0.9341</v>
      </c>
      <c r="BO27" s="229" t="n">
        <v>87.59</v>
      </c>
      <c r="BP27" s="229" t="n">
        <v>87.07</v>
      </c>
      <c r="BQ27" s="232" t="n">
        <f aca="false">SUM(BH27:BI27)</f>
        <v>0</v>
      </c>
      <c r="BR27" s="229" t="n">
        <v>11658</v>
      </c>
      <c r="BS27" s="229" t="n">
        <v>11561</v>
      </c>
      <c r="BT27" s="226" t="n">
        <v>5.9</v>
      </c>
    </row>
    <row r="28" customFormat="false" ht="14.3" hidden="false" customHeight="false" outlineLevel="0" collapsed="false">
      <c r="A28" s="190"/>
      <c r="B28" s="191" t="n">
        <v>43726</v>
      </c>
      <c r="C28" s="192" t="n">
        <v>92</v>
      </c>
      <c r="D28" s="219" t="n">
        <v>0.639</v>
      </c>
      <c r="E28" s="194" t="n">
        <v>83.3</v>
      </c>
      <c r="F28" s="196" t="n">
        <v>105</v>
      </c>
      <c r="G28" s="196" t="n">
        <v>82</v>
      </c>
      <c r="H28" s="196" t="n">
        <v>24</v>
      </c>
      <c r="I28" s="196" t="n">
        <v>0</v>
      </c>
      <c r="J28" s="196" t="n">
        <v>24</v>
      </c>
      <c r="K28" s="196" t="n">
        <v>0</v>
      </c>
      <c r="L28" s="222" t="n">
        <v>0</v>
      </c>
      <c r="M28" s="222" t="n">
        <v>0</v>
      </c>
      <c r="N28" s="222" t="n">
        <v>0</v>
      </c>
      <c r="O28" s="222" t="n">
        <v>0</v>
      </c>
      <c r="P28" s="222" t="n">
        <v>0</v>
      </c>
      <c r="Q28" s="222" t="n">
        <v>0</v>
      </c>
      <c r="R28" s="223" t="n">
        <v>3478</v>
      </c>
      <c r="S28" s="199" t="n">
        <v>2866</v>
      </c>
      <c r="T28" s="199" t="n">
        <v>2866</v>
      </c>
      <c r="U28" s="200" t="n">
        <v>2798</v>
      </c>
      <c r="V28" s="200" t="n">
        <v>2882</v>
      </c>
      <c r="W28" s="196" t="n">
        <v>40</v>
      </c>
      <c r="X28" s="196" t="n">
        <v>0</v>
      </c>
      <c r="Y28" s="196" t="n">
        <v>39</v>
      </c>
      <c r="Z28" s="196" t="n">
        <v>0</v>
      </c>
      <c r="AA28" s="196" t="n">
        <v>60</v>
      </c>
      <c r="AB28" s="196" t="n">
        <v>0</v>
      </c>
      <c r="AC28" s="195" t="n">
        <f aca="false">(V28-U28)+AZ28</f>
        <v>84</v>
      </c>
      <c r="AD28" s="201" t="n">
        <f aca="false">U28-T28</f>
        <v>-68</v>
      </c>
      <c r="AE28" s="196" t="n">
        <v>123</v>
      </c>
      <c r="AF28" s="202" t="n">
        <f aca="false">IF(AE28&gt;0, V28/(AE28*24),"no data")</f>
        <v>0.976287262872629</v>
      </c>
      <c r="AG28" s="203" t="n">
        <f aca="false">IF(R28&gt;0,R28/24,"no data")</f>
        <v>144.916666666667</v>
      </c>
      <c r="AH28" s="202" t="n">
        <f aca="false">IF(U28&gt;0,(U28/R28),"no data")</f>
        <v>0.80448533640023</v>
      </c>
      <c r="AI28" s="204" t="n">
        <f aca="false">(1440-((W28*X28)+(Y28*Z28)+(AA28*AB28))/(W28+Y28+AA28))/1440</f>
        <v>1</v>
      </c>
      <c r="AJ28" s="205" t="n">
        <f aca="false">IF(U28&gt;0,(1440-((X28*W28+AT28*AU28)+(Z28*Y28+AV28*AW28)+(AA28*AB28+AX28*AY28))/(W28+Y28+AA28))/1440,"no data")</f>
        <v>0.863309352517986</v>
      </c>
      <c r="AK28" s="91" t="n">
        <v>3.9</v>
      </c>
      <c r="AL28" s="96" t="n">
        <v>142.42</v>
      </c>
      <c r="AM28" s="224" t="n">
        <f aca="false">AK28*AL28</f>
        <v>555.438</v>
      </c>
      <c r="AN28" s="206" t="n">
        <v>23.7626114</v>
      </c>
      <c r="AO28" s="207" t="n">
        <v>994.397135156618</v>
      </c>
      <c r="AP28" s="208" t="n">
        <f aca="false">AN28*AO28</f>
        <v>23629.4727</v>
      </c>
      <c r="AQ28" s="209" t="n">
        <f aca="false">IF(U28&gt;0,((((AK28*AL28)+(AN28*AO28))/(U28*1000))*1000000),"no data")</f>
        <v>8643.64213724089</v>
      </c>
      <c r="AR28" s="210" t="n">
        <f aca="false">S28/24</f>
        <v>119.416666666667</v>
      </c>
      <c r="AS28" s="34"/>
      <c r="AT28" s="195" t="n">
        <v>0</v>
      </c>
      <c r="AU28" s="212" t="n">
        <v>0</v>
      </c>
      <c r="AV28" s="195" t="n">
        <v>0</v>
      </c>
      <c r="AW28" s="195" t="n">
        <v>0</v>
      </c>
      <c r="AX28" s="212" t="n">
        <v>19</v>
      </c>
      <c r="AY28" s="195" t="n">
        <v>1440</v>
      </c>
      <c r="AZ28" s="195" t="n">
        <v>0</v>
      </c>
      <c r="BB28" s="213" t="n">
        <v>952</v>
      </c>
      <c r="BC28" s="213" t="n">
        <v>939</v>
      </c>
      <c r="BD28" s="213" t="n">
        <v>991</v>
      </c>
      <c r="BE28" s="213" t="n">
        <f aca="false">BC28-BB28</f>
        <v>-13</v>
      </c>
      <c r="BF28" s="213" t="n">
        <f aca="false">AQ29</f>
        <v>8649.18711174581</v>
      </c>
      <c r="BG28" s="215" t="n">
        <f aca="false">BD28/24</f>
        <v>41.2916666666667</v>
      </c>
      <c r="BH28" s="213" t="n">
        <v>0</v>
      </c>
      <c r="BI28" s="213" t="n">
        <v>0</v>
      </c>
      <c r="BJ28" s="213" t="n">
        <v>23.61</v>
      </c>
      <c r="BK28" s="213" t="n">
        <v>20.77</v>
      </c>
      <c r="BL28" s="213" t="n">
        <v>11.72</v>
      </c>
      <c r="BM28" s="213" t="n">
        <v>50.1</v>
      </c>
      <c r="BN28" s="213" t="n">
        <v>0.9319</v>
      </c>
      <c r="BO28" s="213" t="n">
        <v>87.64</v>
      </c>
      <c r="BP28" s="213" t="n">
        <v>87.03</v>
      </c>
      <c r="BQ28" s="232" t="n">
        <f aca="false">SUM(BH28:BI28)</f>
        <v>0</v>
      </c>
      <c r="BR28" s="213" t="n">
        <v>11650</v>
      </c>
      <c r="BS28" s="213" t="n">
        <v>11579</v>
      </c>
      <c r="BT28" s="213" t="n">
        <v>0</v>
      </c>
    </row>
    <row r="29" customFormat="false" ht="14.3" hidden="false" customHeight="false" outlineLevel="0" collapsed="false">
      <c r="A29" s="190"/>
      <c r="B29" s="191" t="n">
        <v>43727</v>
      </c>
      <c r="C29" s="192" t="n">
        <v>89.63</v>
      </c>
      <c r="D29" s="219" t="n">
        <v>0.701</v>
      </c>
      <c r="E29" s="194" t="n">
        <v>84.8</v>
      </c>
      <c r="F29" s="196" t="n">
        <v>99.8</v>
      </c>
      <c r="G29" s="196" t="n">
        <v>82.8</v>
      </c>
      <c r="H29" s="196" t="n">
        <v>24</v>
      </c>
      <c r="I29" s="196" t="n">
        <v>0</v>
      </c>
      <c r="J29" s="196" t="n">
        <v>24</v>
      </c>
      <c r="K29" s="196" t="n">
        <v>0</v>
      </c>
      <c r="L29" s="222" t="n">
        <v>0</v>
      </c>
      <c r="M29" s="222" t="n">
        <v>0</v>
      </c>
      <c r="N29" s="222" t="n">
        <v>0</v>
      </c>
      <c r="O29" s="222" t="n">
        <v>0</v>
      </c>
      <c r="P29" s="222" t="n">
        <v>0</v>
      </c>
      <c r="Q29" s="222" t="n">
        <v>0</v>
      </c>
      <c r="R29" s="223" t="n">
        <v>3503</v>
      </c>
      <c r="S29" s="199" t="n">
        <v>2860</v>
      </c>
      <c r="T29" s="199" t="n">
        <v>2860</v>
      </c>
      <c r="U29" s="200" t="n">
        <v>2801</v>
      </c>
      <c r="V29" s="200" t="n">
        <v>2885</v>
      </c>
      <c r="W29" s="196" t="n">
        <v>40</v>
      </c>
      <c r="X29" s="196" t="n">
        <v>0</v>
      </c>
      <c r="Y29" s="196" t="n">
        <v>39</v>
      </c>
      <c r="Z29" s="196" t="n">
        <v>0</v>
      </c>
      <c r="AA29" s="196" t="n">
        <v>60</v>
      </c>
      <c r="AB29" s="196" t="n">
        <v>0</v>
      </c>
      <c r="AC29" s="195" t="n">
        <f aca="false">(V29-U29)+AZ29</f>
        <v>84</v>
      </c>
      <c r="AD29" s="201" t="n">
        <f aca="false">U29-T29</f>
        <v>-59</v>
      </c>
      <c r="AE29" s="196" t="n">
        <v>122</v>
      </c>
      <c r="AF29" s="202" t="n">
        <f aca="false">IF(AE29&gt;0, V29/(AE29*24),"no data")</f>
        <v>0.985314207650273</v>
      </c>
      <c r="AG29" s="203" t="n">
        <f aca="false">IF(R29&gt;0,R29/24,"no data")</f>
        <v>145.958333333333</v>
      </c>
      <c r="AH29" s="202" t="n">
        <f aca="false">IF(U29&gt;0,(U29/R29),"no data")</f>
        <v>0.799600342563517</v>
      </c>
      <c r="AI29" s="204" t="n">
        <f aca="false">(1440-((W29*X29)+(Y29*Z29)+(AA29*AB29))/(W29+Y29+AA29))/1440</f>
        <v>1</v>
      </c>
      <c r="AJ29" s="205" t="n">
        <f aca="false">IF(U29&gt;0,(1440-((X29*W29+AT29*AU29)+(Z29*Y29+AV29*AW29)+(AA29*AB29+AX29*AY29))/(W29+Y29+AA29))/1440,"no data")</f>
        <v>0.863309352517986</v>
      </c>
      <c r="AK29" s="91" t="n">
        <v>3.904</v>
      </c>
      <c r="AL29" s="96" t="n">
        <v>145.2</v>
      </c>
      <c r="AM29" s="224" t="n">
        <f aca="false">AK29*AL29</f>
        <v>566.8608</v>
      </c>
      <c r="AN29" s="206" t="n">
        <v>23.6846154</v>
      </c>
      <c r="AO29" s="207" t="n">
        <v>998.940109451809</v>
      </c>
      <c r="AP29" s="208" t="n">
        <f aca="false">AN29*AO29</f>
        <v>23659.5123</v>
      </c>
      <c r="AQ29" s="209" t="n">
        <f aca="false">IF(U29&gt;0,((((AK29*AL29)+(AN29*AO29))/(U29*1000))*1000000),"no data")</f>
        <v>8649.18711174581</v>
      </c>
      <c r="AR29" s="210" t="n">
        <f aca="false">S29/24</f>
        <v>119.166666666667</v>
      </c>
      <c r="AS29" s="34"/>
      <c r="AT29" s="195" t="n">
        <v>0</v>
      </c>
      <c r="AU29" s="212" t="n">
        <v>0</v>
      </c>
      <c r="AV29" s="212" t="n">
        <v>0</v>
      </c>
      <c r="AW29" s="195" t="n">
        <v>0</v>
      </c>
      <c r="AX29" s="212" t="n">
        <v>19</v>
      </c>
      <c r="AY29" s="195" t="n">
        <v>1440</v>
      </c>
      <c r="AZ29" s="195" t="n">
        <v>0</v>
      </c>
      <c r="BB29" s="233" t="n">
        <v>950</v>
      </c>
      <c r="BC29" s="233" t="n">
        <v>944</v>
      </c>
      <c r="BD29" s="233" t="n">
        <v>991</v>
      </c>
      <c r="BE29" s="233" t="n">
        <f aca="false">BC29-BB29</f>
        <v>-6</v>
      </c>
      <c r="BF29" s="233" t="n">
        <f aca="false">AQ29</f>
        <v>8649.18711174581</v>
      </c>
      <c r="BG29" s="234" t="n">
        <f aca="false">BD29/24</f>
        <v>41.2916666666667</v>
      </c>
      <c r="BH29" s="235" t="n">
        <v>0</v>
      </c>
      <c r="BI29" s="236" t="n">
        <v>0</v>
      </c>
      <c r="BJ29" s="237" t="n">
        <v>23.54</v>
      </c>
      <c r="BK29" s="237" t="n">
        <v>20.66</v>
      </c>
      <c r="BL29" s="237" t="n">
        <v>12.15</v>
      </c>
      <c r="BM29" s="238" t="n">
        <v>50.12</v>
      </c>
      <c r="BN29" s="239" t="n">
        <v>0.9308</v>
      </c>
      <c r="BO29" s="237" t="n">
        <v>87.56</v>
      </c>
      <c r="BP29" s="237" t="n">
        <v>87.25</v>
      </c>
      <c r="BQ29" s="232" t="n">
        <f aca="false">SUM(BH29:BI29)</f>
        <v>0</v>
      </c>
      <c r="BR29" s="237" t="n">
        <v>11625</v>
      </c>
      <c r="BS29" s="237" t="n">
        <v>11488</v>
      </c>
      <c r="BT29" s="234" t="n">
        <v>5.58</v>
      </c>
    </row>
    <row r="30" customFormat="false" ht="14.3" hidden="false" customHeight="false" outlineLevel="0" collapsed="false">
      <c r="A30" s="190"/>
      <c r="B30" s="191" t="n">
        <v>43728</v>
      </c>
      <c r="C30" s="192" t="n">
        <v>87.15</v>
      </c>
      <c r="D30" s="219" t="n">
        <v>0.711</v>
      </c>
      <c r="E30" s="194" t="n">
        <v>82.75</v>
      </c>
      <c r="F30" s="196" t="n">
        <v>95.86</v>
      </c>
      <c r="G30" s="196" t="n">
        <v>80.4</v>
      </c>
      <c r="H30" s="196" t="n">
        <v>24</v>
      </c>
      <c r="I30" s="196" t="n">
        <v>0</v>
      </c>
      <c r="J30" s="196" t="n">
        <v>24</v>
      </c>
      <c r="K30" s="196" t="n">
        <v>0</v>
      </c>
      <c r="L30" s="222" t="n">
        <v>0</v>
      </c>
      <c r="M30" s="222" t="n">
        <v>0</v>
      </c>
      <c r="N30" s="222" t="n">
        <v>0</v>
      </c>
      <c r="O30" s="222" t="n">
        <v>0</v>
      </c>
      <c r="P30" s="222" t="n">
        <v>0</v>
      </c>
      <c r="Q30" s="222" t="n">
        <v>0</v>
      </c>
      <c r="R30" s="223" t="n">
        <v>3529</v>
      </c>
      <c r="S30" s="199" t="n">
        <v>2884</v>
      </c>
      <c r="T30" s="199" t="n">
        <v>2884</v>
      </c>
      <c r="U30" s="200" t="n">
        <v>2827</v>
      </c>
      <c r="V30" s="200" t="n">
        <v>2912</v>
      </c>
      <c r="W30" s="196" t="n">
        <v>40</v>
      </c>
      <c r="X30" s="196" t="n">
        <v>0</v>
      </c>
      <c r="Y30" s="196" t="n">
        <v>40</v>
      </c>
      <c r="Z30" s="196" t="n">
        <v>0</v>
      </c>
      <c r="AA30" s="196" t="n">
        <v>60</v>
      </c>
      <c r="AB30" s="196" t="n">
        <v>0</v>
      </c>
      <c r="AC30" s="195" t="n">
        <f aca="false">(V30-U30)+AZ30</f>
        <v>85</v>
      </c>
      <c r="AD30" s="201" t="n">
        <f aca="false">U30-T30</f>
        <v>-57</v>
      </c>
      <c r="AE30" s="196" t="n">
        <v>123</v>
      </c>
      <c r="AF30" s="202" t="n">
        <f aca="false">IF(AE30&gt;0, V30/(AE30*24),"no data")</f>
        <v>0.986449864498645</v>
      </c>
      <c r="AG30" s="203" t="n">
        <f aca="false">IF(R30&gt;0,R30/24,"no data")</f>
        <v>147.041666666667</v>
      </c>
      <c r="AH30" s="202" t="n">
        <f aca="false">IF(U30&gt;0,(U30/R30),"no data")</f>
        <v>0.801076792292434</v>
      </c>
      <c r="AI30" s="204" t="n">
        <f aca="false">(1440-((W30*X30)+(Y30*Z30)+(AA30*AB30))/(W30+Y30+AA30))/1440</f>
        <v>1</v>
      </c>
      <c r="AJ30" s="205" t="n">
        <f aca="false">IF(U30&gt;0,(1440-((X30*W30+AT30*AU30)+(Z30*Y30+AV30*AW30)+(AA30*AB30+AX30*AY30))/(W30+Y30+AA30))/1440,"no data")</f>
        <v>0.871428571428571</v>
      </c>
      <c r="AK30" s="91" t="n">
        <v>3.88</v>
      </c>
      <c r="AL30" s="96" t="n">
        <v>141.31</v>
      </c>
      <c r="AM30" s="224" t="n">
        <f aca="false">AK30*AL30</f>
        <v>548.2828</v>
      </c>
      <c r="AN30" s="206" t="n">
        <v>23.8230316</v>
      </c>
      <c r="AO30" s="207" t="n">
        <v>1000.63814716176</v>
      </c>
      <c r="AP30" s="208" t="n">
        <f aca="false">AN30*AO30</f>
        <v>23838.2342</v>
      </c>
      <c r="AQ30" s="209" t="n">
        <f aca="false">IF(U30&gt;0,((((AK30*AL30)+(AN30*AO30))/(U30*1000))*1000000),"no data")</f>
        <v>8626.28829147507</v>
      </c>
      <c r="AR30" s="210" t="n">
        <f aca="false">S30/24</f>
        <v>120.166666666667</v>
      </c>
      <c r="AS30" s="34"/>
      <c r="AT30" s="195" t="n">
        <v>0</v>
      </c>
      <c r="AU30" s="212" t="n">
        <v>0</v>
      </c>
      <c r="AV30" s="212" t="n">
        <v>0</v>
      </c>
      <c r="AW30" s="195" t="n">
        <v>0</v>
      </c>
      <c r="AX30" s="212" t="n">
        <v>18</v>
      </c>
      <c r="AY30" s="195" t="n">
        <v>1440</v>
      </c>
      <c r="AZ30" s="195" t="n">
        <v>0</v>
      </c>
      <c r="BB30" s="213" t="n">
        <v>961</v>
      </c>
      <c r="BC30" s="213" t="n">
        <v>951</v>
      </c>
      <c r="BD30" s="213" t="n">
        <v>1000</v>
      </c>
      <c r="BE30" s="213" t="n">
        <f aca="false">BC30-BB30</f>
        <v>-10</v>
      </c>
      <c r="BF30" s="213" t="n">
        <f aca="false">AQ30</f>
        <v>8626.28829147507</v>
      </c>
      <c r="BG30" s="215" t="n">
        <f aca="false">BD30/24</f>
        <v>41.6666666666667</v>
      </c>
      <c r="BH30" s="240" t="n">
        <v>0</v>
      </c>
      <c r="BI30" s="241" t="n">
        <v>0</v>
      </c>
      <c r="BJ30" s="242" t="n">
        <v>23.74</v>
      </c>
      <c r="BK30" s="243" t="n">
        <v>20.84</v>
      </c>
      <c r="BL30" s="242" t="n">
        <v>12</v>
      </c>
      <c r="BM30" s="244" t="n">
        <v>50.1</v>
      </c>
      <c r="BN30" s="245" t="n">
        <v>0.932</v>
      </c>
      <c r="BO30" s="242" t="n">
        <v>87.62</v>
      </c>
      <c r="BP30" s="244" t="n">
        <v>87.4</v>
      </c>
      <c r="BQ30" s="232" t="n">
        <f aca="false">SUM(BH30:BI30)</f>
        <v>0</v>
      </c>
      <c r="BR30" s="242" t="n">
        <v>11598</v>
      </c>
      <c r="BS30" s="213" t="n">
        <v>11482</v>
      </c>
      <c r="BT30" s="215" t="n">
        <v>0</v>
      </c>
    </row>
    <row r="31" customFormat="false" ht="14.3" hidden="false" customHeight="false" outlineLevel="0" collapsed="false">
      <c r="A31" s="190"/>
      <c r="B31" s="191" t="n">
        <v>43729</v>
      </c>
      <c r="C31" s="192" t="n">
        <v>87.88</v>
      </c>
      <c r="D31" s="219" t="n">
        <v>0.6762</v>
      </c>
      <c r="E31" s="194" t="n">
        <v>81.8</v>
      </c>
      <c r="F31" s="196" t="n">
        <v>96.65</v>
      </c>
      <c r="G31" s="196" t="n">
        <v>80.4</v>
      </c>
      <c r="H31" s="196" t="n">
        <v>24</v>
      </c>
      <c r="I31" s="196" t="n">
        <v>0</v>
      </c>
      <c r="J31" s="196" t="n">
        <v>24</v>
      </c>
      <c r="K31" s="196" t="n">
        <v>0</v>
      </c>
      <c r="L31" s="222" t="n">
        <v>0</v>
      </c>
      <c r="M31" s="222" t="n">
        <v>0</v>
      </c>
      <c r="N31" s="222" t="n">
        <v>0</v>
      </c>
      <c r="O31" s="222" t="n">
        <v>0</v>
      </c>
      <c r="P31" s="222" t="n">
        <v>0</v>
      </c>
      <c r="Q31" s="222" t="n">
        <v>0</v>
      </c>
      <c r="R31" s="223" t="n">
        <v>3520</v>
      </c>
      <c r="S31" s="199" t="n">
        <v>2898</v>
      </c>
      <c r="T31" s="199" t="n">
        <v>2898</v>
      </c>
      <c r="U31" s="200" t="n">
        <v>2834</v>
      </c>
      <c r="V31" s="200" t="n">
        <v>2915</v>
      </c>
      <c r="W31" s="196" t="n">
        <v>40</v>
      </c>
      <c r="X31" s="196" t="n">
        <v>0</v>
      </c>
      <c r="Y31" s="196" t="n">
        <v>40</v>
      </c>
      <c r="Z31" s="196" t="n">
        <v>0</v>
      </c>
      <c r="AA31" s="196" t="n">
        <v>60</v>
      </c>
      <c r="AB31" s="196" t="n">
        <v>0</v>
      </c>
      <c r="AC31" s="195" t="n">
        <f aca="false">(V31-U31)+AZ31</f>
        <v>81</v>
      </c>
      <c r="AD31" s="201" t="n">
        <f aca="false">U31-T31</f>
        <v>-64</v>
      </c>
      <c r="AE31" s="196" t="n">
        <v>123</v>
      </c>
      <c r="AF31" s="202" t="n">
        <f aca="false">IF(AE31&gt;0, V31/(AE31*24),"no data")</f>
        <v>0.987466124661247</v>
      </c>
      <c r="AG31" s="203" t="n">
        <f aca="false">IF(R31&gt;0,R31/24,"no data")</f>
        <v>146.666666666667</v>
      </c>
      <c r="AH31" s="202" t="n">
        <f aca="false">IF(U31&gt;0,(U31/R31),"no data")</f>
        <v>0.805113636363636</v>
      </c>
      <c r="AI31" s="204" t="n">
        <f aca="false">(1440-((W31*X31)+(Y31*Z31)+(AA31*AB31))/(W31+Y31+AA31))/1440</f>
        <v>1</v>
      </c>
      <c r="AJ31" s="205" t="n">
        <f aca="false">IF(U31&gt;0,(1440-((X31*W31+AT31*AU31)+(Z31*Y31+AV31*AW31)+(AA31*AB31+AX31*AY31))/(W31+Y31+AA31))/1440,"no data")</f>
        <v>0.871428571428571</v>
      </c>
      <c r="AK31" s="91" t="n">
        <v>3.883</v>
      </c>
      <c r="AL31" s="96" t="n">
        <v>141.99</v>
      </c>
      <c r="AM31" s="224" t="n">
        <f aca="false">AK31*AL31</f>
        <v>551.34717</v>
      </c>
      <c r="AN31" s="206" t="n">
        <v>23.8280933</v>
      </c>
      <c r="AO31" s="207" t="n">
        <v>1002.46180838985</v>
      </c>
      <c r="AP31" s="208" t="n">
        <f aca="false">AN31*AO31</f>
        <v>23886.7535</v>
      </c>
      <c r="AQ31" s="209" t="n">
        <f aca="false">IF(U31&gt;0,((((AK31*AL31)+(AN31*AO31))/(U31*1000))*1000000),"no data")</f>
        <v>8623.18301693719</v>
      </c>
      <c r="AR31" s="210" t="n">
        <f aca="false">S31/24</f>
        <v>120.75</v>
      </c>
      <c r="AS31" s="34"/>
      <c r="AT31" s="195" t="n">
        <v>0</v>
      </c>
      <c r="AU31" s="212" t="n">
        <v>0</v>
      </c>
      <c r="AV31" s="212" t="n">
        <v>0</v>
      </c>
      <c r="AW31" s="195" t="n">
        <v>0</v>
      </c>
      <c r="AX31" s="212" t="n">
        <v>18</v>
      </c>
      <c r="AY31" s="195" t="n">
        <v>1440</v>
      </c>
      <c r="AZ31" s="195" t="n">
        <v>0</v>
      </c>
      <c r="BB31" s="213" t="n">
        <v>962</v>
      </c>
      <c r="BC31" s="213" t="n">
        <v>953</v>
      </c>
      <c r="BD31" s="213" t="n">
        <v>1000</v>
      </c>
      <c r="BE31" s="213" t="n">
        <f aca="false">BC31-BB31</f>
        <v>-9</v>
      </c>
      <c r="BF31" s="213" t="n">
        <f aca="false">AQ31</f>
        <v>8623.18301693719</v>
      </c>
      <c r="BG31" s="215" t="n">
        <f aca="false">BD31/24</f>
        <v>41.6666666666667</v>
      </c>
      <c r="BH31" s="240" t="n">
        <v>0</v>
      </c>
      <c r="BI31" s="241" t="n">
        <v>0</v>
      </c>
      <c r="BJ31" s="242" t="n">
        <v>23.75</v>
      </c>
      <c r="BK31" s="243" t="n">
        <v>20.84</v>
      </c>
      <c r="BL31" s="242" t="n">
        <v>11.9</v>
      </c>
      <c r="BM31" s="244" t="n">
        <v>50.1</v>
      </c>
      <c r="BN31" s="245" t="n">
        <v>0.9321</v>
      </c>
      <c r="BO31" s="242" t="n">
        <v>87.56</v>
      </c>
      <c r="BP31" s="244" t="n">
        <v>87.33</v>
      </c>
      <c r="BQ31" s="232" t="n">
        <f aca="false">SUM(BH31:BI31)</f>
        <v>0</v>
      </c>
      <c r="BR31" s="242" t="n">
        <v>11586</v>
      </c>
      <c r="BS31" s="213" t="n">
        <v>11455</v>
      </c>
      <c r="BT31" s="215" t="n">
        <v>5.75</v>
      </c>
    </row>
    <row r="32" customFormat="false" ht="14.3" hidden="false" customHeight="false" outlineLevel="0" collapsed="false">
      <c r="A32" s="190"/>
      <c r="B32" s="191" t="n">
        <v>43730</v>
      </c>
      <c r="C32" s="192" t="n">
        <v>88.64</v>
      </c>
      <c r="D32" s="219" t="n">
        <v>0.65</v>
      </c>
      <c r="E32" s="194" t="n">
        <v>81</v>
      </c>
      <c r="F32" s="196" t="n">
        <v>99</v>
      </c>
      <c r="G32" s="196" t="n">
        <v>81</v>
      </c>
      <c r="H32" s="196" t="n">
        <v>16</v>
      </c>
      <c r="I32" s="196" t="n">
        <v>5</v>
      </c>
      <c r="J32" s="196" t="n">
        <v>24</v>
      </c>
      <c r="K32" s="196" t="n">
        <v>0</v>
      </c>
      <c r="L32" s="222" t="n">
        <v>7</v>
      </c>
      <c r="M32" s="222" t="n">
        <v>21</v>
      </c>
      <c r="N32" s="222" t="n">
        <v>0</v>
      </c>
      <c r="O32" s="222" t="n">
        <v>0</v>
      </c>
      <c r="P32" s="222" t="n">
        <v>0</v>
      </c>
      <c r="Q32" s="222" t="n">
        <v>0</v>
      </c>
      <c r="R32" s="223" t="n">
        <v>3511</v>
      </c>
      <c r="S32" s="199" t="n">
        <v>3054</v>
      </c>
      <c r="T32" s="199" t="n">
        <v>2400</v>
      </c>
      <c r="U32" s="200" t="n">
        <v>2363</v>
      </c>
      <c r="V32" s="200" t="n">
        <v>2445</v>
      </c>
      <c r="W32" s="196" t="n">
        <v>40</v>
      </c>
      <c r="X32" s="196" t="n">
        <v>0</v>
      </c>
      <c r="Y32" s="196" t="n">
        <v>40</v>
      </c>
      <c r="Z32" s="196" t="n">
        <v>0</v>
      </c>
      <c r="AA32" s="196" t="n">
        <v>60</v>
      </c>
      <c r="AB32" s="196" t="n">
        <v>0</v>
      </c>
      <c r="AC32" s="195" t="n">
        <f aca="false">(V32-U32)+AZ32</f>
        <v>82</v>
      </c>
      <c r="AD32" s="201" t="n">
        <f aca="false">U32-T32</f>
        <v>-37</v>
      </c>
      <c r="AE32" s="196" t="n">
        <v>122</v>
      </c>
      <c r="AF32" s="202" t="n">
        <f aca="false">IF(AE32&gt;0, V32/(AE32*24),"no data")</f>
        <v>0.835040983606557</v>
      </c>
      <c r="AG32" s="203" t="n">
        <f aca="false">IF(R32&gt;0,R32/24,"no data")</f>
        <v>146.291666666667</v>
      </c>
      <c r="AH32" s="202" t="n">
        <f aca="false">IF(U32&gt;0,(U32/R32),"no data")</f>
        <v>0.673027627456565</v>
      </c>
      <c r="AI32" s="204" t="n">
        <f aca="false">(1440-((W32*X32)+(Y32*Z32)+(AA32*AB32))/(W32+Y32+AA32))/1440</f>
        <v>1</v>
      </c>
      <c r="AJ32" s="205" t="n">
        <f aca="false">IF(U32&gt;0,(1440-((X32*W32+AT32*AU32)+(Z32*Y32+AV32*AW32)+(AA32*AB32+AX32*AY32))/(W32+Y32+AA32))/1440,"no data")</f>
        <v>0.81906746031746</v>
      </c>
      <c r="AK32" s="91" t="n">
        <v>3.648</v>
      </c>
      <c r="AL32" s="96" t="n">
        <v>143.74</v>
      </c>
      <c r="AM32" s="224" t="n">
        <f aca="false">AK32*AL32</f>
        <v>524.36352</v>
      </c>
      <c r="AN32" s="206" t="n">
        <v>20.1279665</v>
      </c>
      <c r="AO32" s="207" t="n">
        <v>1002.25001368121</v>
      </c>
      <c r="AP32" s="208" t="n">
        <f aca="false">AN32*AO32</f>
        <v>20173.2547</v>
      </c>
      <c r="AQ32" s="209" t="n">
        <f aca="false">IF(U32&gt;0,((((AK32*AL32)+(AN32*AO32))/(U32*1000))*1000000),"no data")</f>
        <v>8759.04283537876</v>
      </c>
      <c r="AR32" s="210" t="n">
        <f aca="false">S32/24</f>
        <v>127.25</v>
      </c>
      <c r="AS32" s="34"/>
      <c r="AT32" s="195" t="n">
        <v>14</v>
      </c>
      <c r="AU32" s="212" t="n">
        <v>34</v>
      </c>
      <c r="AV32" s="212" t="n">
        <v>0</v>
      </c>
      <c r="AW32" s="195" t="n">
        <v>0</v>
      </c>
      <c r="AX32" s="212" t="n">
        <v>25</v>
      </c>
      <c r="AY32" s="195" t="n">
        <v>1440</v>
      </c>
      <c r="AZ32" s="195" t="n">
        <v>0</v>
      </c>
      <c r="BB32" s="213" t="n">
        <v>658</v>
      </c>
      <c r="BC32" s="213" t="n">
        <v>956</v>
      </c>
      <c r="BD32" s="213" t="n">
        <v>831</v>
      </c>
      <c r="BE32" s="213" t="n">
        <f aca="false">BC32-BB32</f>
        <v>298</v>
      </c>
      <c r="BF32" s="213" t="n">
        <f aca="false">AQ32</f>
        <v>8759.04283537876</v>
      </c>
      <c r="BG32" s="215" t="n">
        <f aca="false">BD32/24</f>
        <v>34.625</v>
      </c>
      <c r="BH32" s="240" t="n">
        <v>0</v>
      </c>
      <c r="BI32" s="241" t="n">
        <v>0</v>
      </c>
      <c r="BJ32" s="242" t="n">
        <v>16.38</v>
      </c>
      <c r="BK32" s="243" t="n">
        <v>20.8</v>
      </c>
      <c r="BL32" s="242" t="n">
        <v>11.58</v>
      </c>
      <c r="BM32" s="244" t="n">
        <v>50.1</v>
      </c>
      <c r="BN32" s="245" t="n">
        <v>0.9313</v>
      </c>
      <c r="BO32" s="242" t="n">
        <v>87.51</v>
      </c>
      <c r="BP32" s="244" t="n">
        <v>87.29</v>
      </c>
      <c r="BQ32" s="232" t="n">
        <f aca="false">SUM(BH32:BI32)</f>
        <v>0</v>
      </c>
      <c r="BR32" s="242" t="n">
        <v>11563</v>
      </c>
      <c r="BS32" s="213" t="n">
        <v>11384</v>
      </c>
      <c r="BT32" s="215" t="n">
        <v>5.3</v>
      </c>
    </row>
    <row r="33" customFormat="false" ht="14.3" hidden="false" customHeight="false" outlineLevel="0" collapsed="false">
      <c r="A33" s="190"/>
      <c r="B33" s="191" t="n">
        <v>43731</v>
      </c>
      <c r="C33" s="192" t="n">
        <v>87.93</v>
      </c>
      <c r="D33" s="219" t="n">
        <v>0.6611</v>
      </c>
      <c r="E33" s="194" t="n">
        <v>80.8</v>
      </c>
      <c r="F33" s="195" t="n">
        <v>99</v>
      </c>
      <c r="G33" s="195" t="n">
        <v>79</v>
      </c>
      <c r="H33" s="196" t="n">
        <v>24</v>
      </c>
      <c r="I33" s="196" t="n">
        <v>0</v>
      </c>
      <c r="J33" s="196" t="n">
        <v>24</v>
      </c>
      <c r="K33" s="196" t="n">
        <v>0</v>
      </c>
      <c r="L33" s="246" t="n">
        <v>0</v>
      </c>
      <c r="M33" s="246" t="n">
        <v>0</v>
      </c>
      <c r="N33" s="246" t="n">
        <v>0</v>
      </c>
      <c r="O33" s="246" t="n">
        <v>0</v>
      </c>
      <c r="P33" s="246" t="n">
        <v>0</v>
      </c>
      <c r="Q33" s="246" t="n">
        <v>0</v>
      </c>
      <c r="R33" s="246" t="n">
        <v>3522</v>
      </c>
      <c r="S33" s="199" t="n">
        <v>2904</v>
      </c>
      <c r="T33" s="199" t="n">
        <v>2904</v>
      </c>
      <c r="U33" s="200" t="n">
        <v>2839</v>
      </c>
      <c r="V33" s="200" t="n">
        <v>2922</v>
      </c>
      <c r="W33" s="196" t="n">
        <v>40</v>
      </c>
      <c r="X33" s="196" t="n">
        <v>0</v>
      </c>
      <c r="Y33" s="196" t="n">
        <v>40</v>
      </c>
      <c r="Z33" s="195" t="n">
        <v>0</v>
      </c>
      <c r="AA33" s="196" t="n">
        <v>60</v>
      </c>
      <c r="AB33" s="195" t="n">
        <v>0</v>
      </c>
      <c r="AC33" s="195" t="n">
        <f aca="false">(V33-U33)+AZ33</f>
        <v>83</v>
      </c>
      <c r="AD33" s="201" t="n">
        <f aca="false">U33-T33</f>
        <v>-65</v>
      </c>
      <c r="AE33" s="195" t="n">
        <v>123</v>
      </c>
      <c r="AF33" s="202" t="n">
        <f aca="false">IF(AE33&gt;0, V33/(AE33*24),"no data")</f>
        <v>0.989837398373984</v>
      </c>
      <c r="AG33" s="203" t="n">
        <f aca="false">IF(R33&gt;0,R33/24,"no data")</f>
        <v>146.75</v>
      </c>
      <c r="AH33" s="202" t="n">
        <f aca="false">IF(U33&gt;0,(U33/R33),"no data")</f>
        <v>0.806076093128904</v>
      </c>
      <c r="AI33" s="204" t="n">
        <f aca="false">(1440-((W33*X33)+(Y33*Z33)+(AA33*AB33))/(W33+Y33+AA33))/1440</f>
        <v>1</v>
      </c>
      <c r="AJ33" s="205" t="n">
        <f aca="false">IF(U33&gt;0,(1440-((X33*W33+AT33*AU33)+(Z33*Y33+AV33*AW33)+(AA33*AB33+AX33*AY33))/(W33+Y33+AA33))/1440,"no data")</f>
        <v>0.864285714285714</v>
      </c>
      <c r="AK33" s="91" t="n">
        <v>3.739</v>
      </c>
      <c r="AL33" s="96" t="n">
        <v>142.32</v>
      </c>
      <c r="AM33" s="224" t="n">
        <f aca="false">AK33*AL33</f>
        <v>532.13448</v>
      </c>
      <c r="AN33" s="206" t="n">
        <v>24.0137995</v>
      </c>
      <c r="AO33" s="207" t="n">
        <v>1001.33442023616</v>
      </c>
      <c r="AP33" s="208" t="n">
        <f aca="false">AN33*AO33</f>
        <v>24045.844</v>
      </c>
      <c r="AQ33" s="209" t="n">
        <f aca="false">IF(U33&gt;0,((((AK33*AL33)+(AN33*AO33))/(U33*1000))*1000000),"no data")</f>
        <v>8657.26610778443</v>
      </c>
      <c r="AR33" s="210" t="n">
        <f aca="false">S33/24</f>
        <v>121</v>
      </c>
      <c r="AS33" s="34"/>
      <c r="AT33" s="195" t="n">
        <v>0</v>
      </c>
      <c r="AU33" s="212" t="n">
        <v>0</v>
      </c>
      <c r="AV33" s="212" t="n">
        <v>0</v>
      </c>
      <c r="AW33" s="195" t="n">
        <v>0</v>
      </c>
      <c r="AX33" s="212" t="n">
        <v>19</v>
      </c>
      <c r="AY33" s="195" t="n">
        <v>1440</v>
      </c>
      <c r="AZ33" s="195" t="n">
        <v>0</v>
      </c>
      <c r="BB33" s="213" t="n">
        <v>965</v>
      </c>
      <c r="BC33" s="213" t="n">
        <v>956</v>
      </c>
      <c r="BD33" s="213" t="n">
        <v>1001</v>
      </c>
      <c r="BE33" s="213" t="n">
        <f aca="false">BC33-BB33</f>
        <v>-9</v>
      </c>
      <c r="BF33" s="213" t="n">
        <f aca="false">AQ33</f>
        <v>8657.26610778443</v>
      </c>
      <c r="BG33" s="215" t="n">
        <f aca="false">BD33/24</f>
        <v>41.7083333333333</v>
      </c>
      <c r="BH33" s="240" t="n">
        <v>0</v>
      </c>
      <c r="BI33" s="241" t="n">
        <v>0</v>
      </c>
      <c r="BJ33" s="242" t="n">
        <v>23.81</v>
      </c>
      <c r="BK33" s="242" t="n">
        <v>20.94</v>
      </c>
      <c r="BL33" s="242" t="n">
        <v>11.49</v>
      </c>
      <c r="BM33" s="242" t="n">
        <v>50.09</v>
      </c>
      <c r="BN33" s="245" t="n">
        <v>0.9318</v>
      </c>
      <c r="BO33" s="242" t="n">
        <v>87.48</v>
      </c>
      <c r="BP33" s="244" t="n">
        <v>87.29</v>
      </c>
      <c r="BQ33" s="232" t="n">
        <f aca="false">SUM(BH33:BI33)</f>
        <v>0</v>
      </c>
      <c r="BR33" s="213" t="n">
        <v>11589</v>
      </c>
      <c r="BS33" s="213" t="n">
        <v>11429</v>
      </c>
      <c r="BT33" s="215" t="n">
        <v>0</v>
      </c>
    </row>
    <row r="34" customFormat="false" ht="14.95" hidden="false" customHeight="true" outlineLevel="0" collapsed="false">
      <c r="A34" s="189" t="s">
        <v>123</v>
      </c>
      <c r="B34" s="55" t="n">
        <v>43732</v>
      </c>
      <c r="C34" s="56" t="n">
        <v>87.5</v>
      </c>
      <c r="D34" s="57" t="n">
        <v>0.675</v>
      </c>
      <c r="E34" s="58" t="n">
        <v>81.1</v>
      </c>
      <c r="F34" s="59" t="n">
        <v>99</v>
      </c>
      <c r="G34" s="59" t="n">
        <v>80</v>
      </c>
      <c r="H34" s="60" t="n">
        <v>24</v>
      </c>
      <c r="I34" s="60" t="n">
        <v>0</v>
      </c>
      <c r="J34" s="60" t="n">
        <v>24</v>
      </c>
      <c r="K34" s="60" t="n">
        <v>0</v>
      </c>
      <c r="L34" s="61" t="n">
        <v>0</v>
      </c>
      <c r="M34" s="61" t="n">
        <v>0</v>
      </c>
      <c r="N34" s="61" t="n">
        <v>0</v>
      </c>
      <c r="O34" s="61" t="n">
        <v>0</v>
      </c>
      <c r="P34" s="61" t="n">
        <v>12</v>
      </c>
      <c r="Q34" s="61" t="n">
        <v>0</v>
      </c>
      <c r="R34" s="61" t="n">
        <v>3523</v>
      </c>
      <c r="S34" s="62" t="n">
        <v>3108</v>
      </c>
      <c r="T34" s="62" t="n">
        <v>3108</v>
      </c>
      <c r="U34" s="63" t="n">
        <v>3039</v>
      </c>
      <c r="V34" s="63" t="n">
        <v>3132</v>
      </c>
      <c r="W34" s="60" t="n">
        <v>39</v>
      </c>
      <c r="X34" s="60" t="n">
        <v>0</v>
      </c>
      <c r="Y34" s="60" t="n">
        <v>40</v>
      </c>
      <c r="Z34" s="60" t="n">
        <v>0</v>
      </c>
      <c r="AA34" s="60" t="n">
        <v>59</v>
      </c>
      <c r="AB34" s="59" t="n">
        <v>0</v>
      </c>
      <c r="AC34" s="59" t="n">
        <f aca="false">(V34-U34)+AZ34</f>
        <v>93</v>
      </c>
      <c r="AD34" s="65" t="n">
        <f aca="false">U34-T34</f>
        <v>-69</v>
      </c>
      <c r="AE34" s="59" t="n">
        <v>139</v>
      </c>
      <c r="AF34" s="66" t="n">
        <f aca="false">IF(AE34&gt;0, V34/(AE34*24),"no data")</f>
        <v>0.938848920863309</v>
      </c>
      <c r="AG34" s="67" t="n">
        <f aca="false">IF(R34&gt;0,R34/24,"no data")</f>
        <v>146.791666666667</v>
      </c>
      <c r="AH34" s="66" t="n">
        <f aca="false">IF(U34&gt;0,(U34/R34),"no data")</f>
        <v>0.862617087709339</v>
      </c>
      <c r="AI34" s="68" t="n">
        <f aca="false">(1440-((W34*X34)+(Y34*Z34)+(AA34*AB34))/(W34+Y34+AA34))/1440</f>
        <v>1</v>
      </c>
      <c r="AJ34" s="69" t="n">
        <f aca="false">IF(U34&gt;0,(1440-((X34*W34+AT34*AU34)+(Z34*Y34+AV34*AW34)+(AA34*AB34+AX34*AY34))/(W34+Y34+AA34))/1440,"no data")</f>
        <v>0.934782608695652</v>
      </c>
      <c r="AK34" s="91" t="n">
        <v>3.814</v>
      </c>
      <c r="AL34" s="96" t="n">
        <v>144.56</v>
      </c>
      <c r="AM34" s="81" t="n">
        <f aca="false">AK34*AL34</f>
        <v>551.35184</v>
      </c>
      <c r="AN34" s="91" t="n">
        <v>26.24623</v>
      </c>
      <c r="AO34" s="166" t="n">
        <v>999.936752821262</v>
      </c>
      <c r="AP34" s="58" t="n">
        <f aca="false">AN34*AO34</f>
        <v>26244.57</v>
      </c>
      <c r="AQ34" s="166" t="n">
        <f aca="false">IF(U34&gt;0,((((AK34*AL34)+(AN34*AO34))/(U34*1000))*1000000),"no data")</f>
        <v>8817.34841724251</v>
      </c>
      <c r="AR34" s="168" t="n">
        <f aca="false">S34/24</f>
        <v>129.5</v>
      </c>
      <c r="AS34" s="34"/>
      <c r="AT34" s="59" t="n">
        <v>0</v>
      </c>
      <c r="AU34" s="76" t="n">
        <v>0</v>
      </c>
      <c r="AV34" s="76" t="n">
        <v>0</v>
      </c>
      <c r="AW34" s="59" t="n">
        <v>0</v>
      </c>
      <c r="AX34" s="76" t="n">
        <v>18</v>
      </c>
      <c r="AY34" s="59" t="n">
        <v>720</v>
      </c>
      <c r="AZ34" s="59" t="n">
        <v>0</v>
      </c>
      <c r="BB34" s="77" t="n">
        <v>961</v>
      </c>
      <c r="BC34" s="77" t="n">
        <v>956</v>
      </c>
      <c r="BD34" s="77" t="n">
        <v>1215</v>
      </c>
      <c r="BE34" s="77" t="n">
        <f aca="false">BC34-BB34</f>
        <v>-5</v>
      </c>
      <c r="BF34" s="77" t="n">
        <f aca="false">AQ34</f>
        <v>8817.34841724251</v>
      </c>
      <c r="BG34" s="139" t="n">
        <f aca="false">BD34/24</f>
        <v>50.625</v>
      </c>
      <c r="BH34" s="79" t="n">
        <v>1.181</v>
      </c>
      <c r="BI34" s="80" t="n">
        <v>1.149</v>
      </c>
      <c r="BJ34" s="82" t="n">
        <v>23.72</v>
      </c>
      <c r="BK34" s="82" t="n">
        <v>20.89</v>
      </c>
      <c r="BL34" s="82" t="n">
        <v>11.42</v>
      </c>
      <c r="BM34" s="82" t="n">
        <v>50.07</v>
      </c>
      <c r="BN34" s="83" t="n">
        <v>0.931</v>
      </c>
      <c r="BO34" s="82" t="n">
        <v>87.36</v>
      </c>
      <c r="BP34" s="81" t="n">
        <v>87.26</v>
      </c>
      <c r="BQ34" s="78" t="n">
        <f aca="false">SUM(BH34:BI34)</f>
        <v>2.33</v>
      </c>
      <c r="BR34" s="77" t="n">
        <v>11590</v>
      </c>
      <c r="BS34" s="77" t="n">
        <v>11432</v>
      </c>
      <c r="BT34" s="78" t="n">
        <v>6</v>
      </c>
    </row>
    <row r="35" customFormat="false" ht="14.3" hidden="false" customHeight="false" outlineLevel="0" collapsed="false">
      <c r="A35" s="189"/>
      <c r="B35" s="55" t="n">
        <v>43733</v>
      </c>
      <c r="C35" s="56" t="n">
        <v>88.4</v>
      </c>
      <c r="D35" s="57" t="n">
        <v>0.665</v>
      </c>
      <c r="E35" s="58" t="n">
        <v>81.5</v>
      </c>
      <c r="F35" s="59" t="n">
        <v>97</v>
      </c>
      <c r="G35" s="59" t="n">
        <v>81</v>
      </c>
      <c r="H35" s="60" t="n">
        <v>24</v>
      </c>
      <c r="I35" s="60" t="n">
        <v>0</v>
      </c>
      <c r="J35" s="60" t="n">
        <v>24</v>
      </c>
      <c r="K35" s="60" t="n">
        <v>0</v>
      </c>
      <c r="L35" s="61" t="n">
        <v>0</v>
      </c>
      <c r="M35" s="61" t="n">
        <v>0</v>
      </c>
      <c r="N35" s="61" t="n">
        <v>0</v>
      </c>
      <c r="O35" s="61" t="n">
        <v>0</v>
      </c>
      <c r="P35" s="61" t="n">
        <v>12</v>
      </c>
      <c r="Q35" s="61" t="n">
        <v>0</v>
      </c>
      <c r="R35" s="61" t="n">
        <v>3518</v>
      </c>
      <c r="S35" s="62" t="n">
        <v>3106</v>
      </c>
      <c r="T35" s="62" t="n">
        <v>3106</v>
      </c>
      <c r="U35" s="63" t="n">
        <v>3040</v>
      </c>
      <c r="V35" s="63" t="n">
        <v>3128</v>
      </c>
      <c r="W35" s="60" t="n">
        <v>40</v>
      </c>
      <c r="X35" s="60" t="n">
        <v>0</v>
      </c>
      <c r="Y35" s="60" t="n">
        <v>40</v>
      </c>
      <c r="Z35" s="60" t="n">
        <v>0</v>
      </c>
      <c r="AA35" s="60" t="n">
        <v>60</v>
      </c>
      <c r="AB35" s="59" t="n">
        <v>0</v>
      </c>
      <c r="AC35" s="59" t="n">
        <f aca="false">(V35-U35)+AZ35</f>
        <v>88</v>
      </c>
      <c r="AD35" s="65" t="n">
        <f aca="false">U35-T35</f>
        <v>-66</v>
      </c>
      <c r="AE35" s="59" t="n">
        <v>140</v>
      </c>
      <c r="AF35" s="66" t="n">
        <f aca="false">IF(AE35&gt;0, V35/(AE35*24),"no data")</f>
        <v>0.930952380952381</v>
      </c>
      <c r="AG35" s="67" t="n">
        <f aca="false">IF(R35&gt;0,R35/24,"no data")</f>
        <v>146.583333333333</v>
      </c>
      <c r="AH35" s="66" t="n">
        <f aca="false">IF(U35&gt;0,(U35/R35),"no data")</f>
        <v>0.864127345082433</v>
      </c>
      <c r="AI35" s="68" t="n">
        <f aca="false">(1440-((W35*X35)+(Y35*Z35)+(AA35*AB35))/(W35+Y35+AA35))/1440</f>
        <v>1</v>
      </c>
      <c r="AJ35" s="69" t="n">
        <f aca="false">IF(U35&gt;0,(1440-((X35*W35+AT35*AU35)+(Z35*Y35+AV35*AW35)+(AA35*AB35+AX35*AY35))/(W35+Y35+AA35))/1440,"no data")</f>
        <v>0.935714285714286</v>
      </c>
      <c r="AK35" s="91" t="n">
        <v>3.79</v>
      </c>
      <c r="AL35" s="96" t="n">
        <v>147.91</v>
      </c>
      <c r="AM35" s="81" t="n">
        <f aca="false">AK35*AL35</f>
        <v>560.5789</v>
      </c>
      <c r="AN35" s="91" t="n">
        <v>26.150939</v>
      </c>
      <c r="AO35" s="166" t="n">
        <v>1002.95671983327</v>
      </c>
      <c r="AP35" s="58" t="n">
        <f aca="false">AN35*AO35</f>
        <v>26228.26</v>
      </c>
      <c r="AQ35" s="166" t="n">
        <f aca="false">IF(U35&gt;0,((((AK35*AL35)+(AN35*AO35))/(U35*1000))*1000000),"no data")</f>
        <v>8812.11805921053</v>
      </c>
      <c r="AR35" s="168" t="n">
        <f aca="false">S35/24</f>
        <v>129.416666666667</v>
      </c>
      <c r="AS35" s="34"/>
      <c r="AT35" s="59" t="n">
        <v>0</v>
      </c>
      <c r="AU35" s="76" t="n">
        <v>0</v>
      </c>
      <c r="AV35" s="76" t="n">
        <v>0</v>
      </c>
      <c r="AW35" s="59" t="n">
        <v>0</v>
      </c>
      <c r="AX35" s="76" t="n">
        <v>18</v>
      </c>
      <c r="AY35" s="59" t="n">
        <v>720</v>
      </c>
      <c r="AZ35" s="59" t="n">
        <v>0</v>
      </c>
      <c r="BB35" s="77" t="n">
        <v>959</v>
      </c>
      <c r="BC35" s="77" t="n">
        <v>952</v>
      </c>
      <c r="BD35" s="77" t="n">
        <v>1217</v>
      </c>
      <c r="BE35" s="77" t="n">
        <f aca="false">BC35-BB35</f>
        <v>-7</v>
      </c>
      <c r="BF35" s="77" t="n">
        <f aca="false">AQ35</f>
        <v>8812.11805921053</v>
      </c>
      <c r="BG35" s="139" t="n">
        <f aca="false">BD35/24</f>
        <v>50.7083333333333</v>
      </c>
      <c r="BH35" s="79" t="n">
        <v>1.171</v>
      </c>
      <c r="BI35" s="80" t="n">
        <v>1.112</v>
      </c>
      <c r="BJ35" s="82" t="n">
        <v>23.63</v>
      </c>
      <c r="BK35" s="82" t="n">
        <v>20.82</v>
      </c>
      <c r="BL35" s="82" t="n">
        <v>11.23</v>
      </c>
      <c r="BM35" s="82" t="n">
        <v>50.03</v>
      </c>
      <c r="BN35" s="83" t="n">
        <v>0.9299</v>
      </c>
      <c r="BO35" s="82" t="n">
        <v>87.48</v>
      </c>
      <c r="BP35" s="81" t="n">
        <v>87.24</v>
      </c>
      <c r="BQ35" s="78" t="n">
        <f aca="false">SUM(BH35:BI35)</f>
        <v>2.283</v>
      </c>
      <c r="BR35" s="77" t="n">
        <v>11571</v>
      </c>
      <c r="BS35" s="77" t="n">
        <v>11401</v>
      </c>
      <c r="BT35" s="78" t="n">
        <v>5.58</v>
      </c>
    </row>
    <row r="36" customFormat="false" ht="14.3" hidden="false" customHeight="false" outlineLevel="0" collapsed="false">
      <c r="A36" s="189"/>
      <c r="B36" s="55" t="n">
        <v>43734</v>
      </c>
      <c r="C36" s="56" t="n">
        <v>88.6</v>
      </c>
      <c r="D36" s="57" t="n">
        <v>0.669</v>
      </c>
      <c r="E36" s="58" t="n">
        <v>81.7</v>
      </c>
      <c r="F36" s="59" t="n">
        <v>99</v>
      </c>
      <c r="G36" s="59" t="n">
        <v>81</v>
      </c>
      <c r="H36" s="60" t="n">
        <v>24</v>
      </c>
      <c r="I36" s="60" t="n">
        <v>0</v>
      </c>
      <c r="J36" s="60" t="n">
        <v>24</v>
      </c>
      <c r="K36" s="60" t="n">
        <v>0</v>
      </c>
      <c r="L36" s="61" t="n">
        <v>0</v>
      </c>
      <c r="M36" s="61" t="n">
        <v>0</v>
      </c>
      <c r="N36" s="61" t="n">
        <v>0</v>
      </c>
      <c r="O36" s="61" t="n">
        <v>0</v>
      </c>
      <c r="P36" s="61" t="n">
        <v>0</v>
      </c>
      <c r="Q36" s="61" t="n">
        <v>0</v>
      </c>
      <c r="R36" s="61" t="n">
        <v>3515</v>
      </c>
      <c r="S36" s="62" t="n">
        <v>2906</v>
      </c>
      <c r="T36" s="62" t="n">
        <v>2906</v>
      </c>
      <c r="U36" s="63" t="n">
        <v>2828</v>
      </c>
      <c r="V36" s="63" t="n">
        <v>2910</v>
      </c>
      <c r="W36" s="60" t="n">
        <v>40</v>
      </c>
      <c r="X36" s="60" t="n">
        <v>0</v>
      </c>
      <c r="Y36" s="60" t="n">
        <v>40</v>
      </c>
      <c r="Z36" s="60" t="n">
        <v>0</v>
      </c>
      <c r="AA36" s="60" t="n">
        <v>60</v>
      </c>
      <c r="AB36" s="59" t="n">
        <v>0</v>
      </c>
      <c r="AC36" s="59" t="n">
        <f aca="false">(V36-U36)+AZ36</f>
        <v>82</v>
      </c>
      <c r="AD36" s="65" t="n">
        <f aca="false">U36-T36</f>
        <v>-78</v>
      </c>
      <c r="AE36" s="59" t="n">
        <v>123</v>
      </c>
      <c r="AF36" s="66" t="n">
        <f aca="false">IF(AE36&gt;0, V36/(AE36*24),"no data")</f>
        <v>0.985772357723577</v>
      </c>
      <c r="AG36" s="67" t="n">
        <f aca="false">IF(R36&gt;0,R36/24,"no data")</f>
        <v>146.458333333333</v>
      </c>
      <c r="AH36" s="66" t="n">
        <f aca="false">IF(U36&gt;0,(U36/R36),"no data")</f>
        <v>0.804551920341394</v>
      </c>
      <c r="AI36" s="68" t="n">
        <f aca="false">(1440-((W36*X36)+(Y36*Z36)+(AA36*AB36))/(W36+Y36+AA36))/1440</f>
        <v>1</v>
      </c>
      <c r="AJ36" s="69" t="n">
        <f aca="false">IF(U36&gt;0,(1440-((X36*W36+AT36*AU36)+(Z36*Y36+AV36*AW36)+(AA36*AB36+AX36*AY36))/(W36+Y36+AA36))/1440,"no data")</f>
        <v>0.864285714285714</v>
      </c>
      <c r="AK36" s="91" t="n">
        <v>3.798</v>
      </c>
      <c r="AL36" s="96" t="n">
        <v>141.54</v>
      </c>
      <c r="AM36" s="81" t="n">
        <f aca="false">AK36*AL36</f>
        <v>537.56892</v>
      </c>
      <c r="AN36" s="91" t="n">
        <v>23.829051</v>
      </c>
      <c r="AO36" s="166" t="n">
        <v>1005.17469201774</v>
      </c>
      <c r="AP36" s="58" t="n">
        <f aca="false">AN36*AO36</f>
        <v>23952.359</v>
      </c>
      <c r="AQ36" s="166" t="n">
        <f aca="false">IF(U36&gt;0,((((AK36*AL36)+(AN36*AO36))/(U36*1000))*1000000),"no data")</f>
        <v>8659.80478076379</v>
      </c>
      <c r="AR36" s="168" t="n">
        <f aca="false">S36/24</f>
        <v>121.083333333333</v>
      </c>
      <c r="AS36" s="34"/>
      <c r="AT36" s="59" t="n">
        <v>0</v>
      </c>
      <c r="AU36" s="76" t="n">
        <v>0</v>
      </c>
      <c r="AV36" s="76" t="n">
        <v>0</v>
      </c>
      <c r="AW36" s="59" t="n">
        <v>0</v>
      </c>
      <c r="AX36" s="76" t="n">
        <v>19</v>
      </c>
      <c r="AY36" s="59" t="n">
        <v>1440</v>
      </c>
      <c r="AZ36" s="59" t="n">
        <v>0</v>
      </c>
      <c r="BB36" s="77" t="n">
        <v>961</v>
      </c>
      <c r="BC36" s="77" t="n">
        <v>951</v>
      </c>
      <c r="BD36" s="77" t="n">
        <v>998</v>
      </c>
      <c r="BE36" s="77" t="n">
        <f aca="false">BC36-BB36</f>
        <v>-10</v>
      </c>
      <c r="BF36" s="77" t="n">
        <f aca="false">AQ36</f>
        <v>8659.80478076379</v>
      </c>
      <c r="BG36" s="139" t="n">
        <f aca="false">BD36/24</f>
        <v>41.5833333333333</v>
      </c>
      <c r="BH36" s="79" t="n">
        <v>0</v>
      </c>
      <c r="BI36" s="80" t="n">
        <v>0</v>
      </c>
      <c r="BJ36" s="82" t="n">
        <v>23.68</v>
      </c>
      <c r="BK36" s="82" t="n">
        <v>20.87</v>
      </c>
      <c r="BL36" s="82" t="n">
        <v>11.34</v>
      </c>
      <c r="BM36" s="82" t="n">
        <v>50.1</v>
      </c>
      <c r="BN36" s="83" t="n">
        <v>0.9322</v>
      </c>
      <c r="BO36" s="82" t="n">
        <v>87.49</v>
      </c>
      <c r="BP36" s="81" t="n">
        <v>87.03</v>
      </c>
      <c r="BQ36" s="78" t="n">
        <f aca="false">SUM(BH36:BI36)</f>
        <v>0</v>
      </c>
      <c r="BR36" s="77" t="n">
        <v>11566</v>
      </c>
      <c r="BS36" s="77" t="n">
        <v>11442</v>
      </c>
      <c r="BT36" s="78" t="n">
        <v>1</v>
      </c>
    </row>
    <row r="37" customFormat="false" ht="14.3" hidden="false" customHeight="false" outlineLevel="0" collapsed="false">
      <c r="A37" s="189"/>
      <c r="B37" s="55" t="n">
        <v>43735</v>
      </c>
      <c r="C37" s="56" t="n">
        <v>89.58</v>
      </c>
      <c r="D37" s="57" t="n">
        <v>0.6544</v>
      </c>
      <c r="E37" s="58" t="n">
        <v>81.7</v>
      </c>
      <c r="F37" s="59" t="n">
        <v>100</v>
      </c>
      <c r="G37" s="59" t="n">
        <v>81</v>
      </c>
      <c r="H37" s="60" t="n">
        <v>24</v>
      </c>
      <c r="I37" s="60" t="n">
        <v>0</v>
      </c>
      <c r="J37" s="60" t="n">
        <v>24</v>
      </c>
      <c r="K37" s="60" t="n">
        <v>0</v>
      </c>
      <c r="L37" s="61" t="n">
        <v>0</v>
      </c>
      <c r="M37" s="61" t="n">
        <v>0</v>
      </c>
      <c r="N37" s="61" t="n">
        <v>0</v>
      </c>
      <c r="O37" s="61" t="n">
        <v>0</v>
      </c>
      <c r="P37" s="61" t="n">
        <v>0</v>
      </c>
      <c r="Q37" s="61" t="n">
        <v>0</v>
      </c>
      <c r="R37" s="61" t="n">
        <v>3502</v>
      </c>
      <c r="S37" s="62" t="n">
        <v>2881</v>
      </c>
      <c r="T37" s="62" t="n">
        <v>2881</v>
      </c>
      <c r="U37" s="63" t="n">
        <v>2820</v>
      </c>
      <c r="V37" s="63" t="n">
        <v>2905</v>
      </c>
      <c r="W37" s="60" t="n">
        <v>40</v>
      </c>
      <c r="X37" s="60" t="n">
        <v>0</v>
      </c>
      <c r="Y37" s="60" t="n">
        <v>39</v>
      </c>
      <c r="Z37" s="60" t="n">
        <v>0</v>
      </c>
      <c r="AA37" s="60" t="n">
        <v>60</v>
      </c>
      <c r="AB37" s="59" t="n">
        <v>0</v>
      </c>
      <c r="AC37" s="59" t="n">
        <f aca="false">(V37-U37)+AZ37</f>
        <v>85</v>
      </c>
      <c r="AD37" s="65" t="n">
        <f aca="false">U37-T37</f>
        <v>-61</v>
      </c>
      <c r="AE37" s="59" t="n">
        <v>123</v>
      </c>
      <c r="AF37" s="66" t="n">
        <f aca="false">IF(AE37&gt;0, V37/(AE37*24),"no data")</f>
        <v>0.984078590785908</v>
      </c>
      <c r="AG37" s="67" t="n">
        <f aca="false">IF(R37&gt;0,R37/24,"no data")</f>
        <v>145.916666666667</v>
      </c>
      <c r="AH37" s="66" t="n">
        <f aca="false">IF(U37&gt;0,(U37/R37),"no data")</f>
        <v>0.805254140491148</v>
      </c>
      <c r="AI37" s="68" t="n">
        <f aca="false">(1440-((W37*X37)+(Y37*Z37)+(AA37*AB37))/(W37+Y37+AA37))/1440</f>
        <v>1</v>
      </c>
      <c r="AJ37" s="69" t="n">
        <f aca="false">IF(U37&gt;0,(1440-((X37*W37+AT37*AU37)+(Z37*Y37+AV37*AW37)+(AA37*AB37+AX37*AY37))/(W37+Y37+AA37))/1440,"no data")</f>
        <v>0.863309352517986</v>
      </c>
      <c r="AK37" s="91" t="n">
        <v>3.738</v>
      </c>
      <c r="AL37" s="96" t="n">
        <v>143.37</v>
      </c>
      <c r="AM37" s="81" t="n">
        <f aca="false">AK37*AL37</f>
        <v>535.91706</v>
      </c>
      <c r="AN37" s="91" t="n">
        <v>23.59557</v>
      </c>
      <c r="AO37" s="166" t="n">
        <v>1009.91249628638</v>
      </c>
      <c r="AP37" s="58" t="n">
        <f aca="false">AN37*AO37</f>
        <v>23829.461</v>
      </c>
      <c r="AQ37" s="166" t="n">
        <f aca="false">IF(U37&gt;0,((((AK37*AL37)+(AN37*AO37))/(U37*1000))*1000000),"no data")</f>
        <v>8640.2049858156</v>
      </c>
      <c r="AR37" s="168" t="n">
        <f aca="false">S37/24</f>
        <v>120.041666666667</v>
      </c>
      <c r="AS37" s="34"/>
      <c r="AT37" s="59" t="n">
        <v>0</v>
      </c>
      <c r="AU37" s="76" t="n">
        <v>0</v>
      </c>
      <c r="AV37" s="76" t="n">
        <v>0</v>
      </c>
      <c r="AW37" s="59" t="n">
        <v>0</v>
      </c>
      <c r="AX37" s="76" t="n">
        <v>19</v>
      </c>
      <c r="AY37" s="59" t="n">
        <v>1440</v>
      </c>
      <c r="AZ37" s="59" t="n">
        <v>0</v>
      </c>
      <c r="BB37" s="77" t="n">
        <v>959</v>
      </c>
      <c r="BC37" s="77" t="n">
        <v>950</v>
      </c>
      <c r="BD37" s="77" t="n">
        <v>996</v>
      </c>
      <c r="BE37" s="77" t="n">
        <f aca="false">BC37-BB37</f>
        <v>-9</v>
      </c>
      <c r="BF37" s="77" t="n">
        <f aca="false">AQ37</f>
        <v>8640.2049858156</v>
      </c>
      <c r="BG37" s="139" t="n">
        <f aca="false">BD37/24</f>
        <v>41.5</v>
      </c>
      <c r="BH37" s="79" t="n">
        <v>0</v>
      </c>
      <c r="BI37" s="80" t="n">
        <v>0</v>
      </c>
      <c r="BJ37" s="82" t="n">
        <v>23.4</v>
      </c>
      <c r="BK37" s="82" t="n">
        <v>20.61</v>
      </c>
      <c r="BL37" s="82" t="n">
        <v>11.25</v>
      </c>
      <c r="BM37" s="82" t="n">
        <v>50.12</v>
      </c>
      <c r="BN37" s="83" t="n">
        <v>0.9314</v>
      </c>
      <c r="BO37" s="82" t="n">
        <v>87.44</v>
      </c>
      <c r="BP37" s="81" t="n">
        <v>86.97</v>
      </c>
      <c r="BQ37" s="78" t="n">
        <f aca="false">SUM(BH37:BI37)</f>
        <v>0</v>
      </c>
      <c r="BR37" s="77" t="n">
        <v>11475</v>
      </c>
      <c r="BS37" s="77" t="n">
        <v>11333</v>
      </c>
      <c r="BT37" s="78" t="n">
        <v>5.1</v>
      </c>
    </row>
    <row r="38" customFormat="false" ht="14.3" hidden="false" customHeight="false" outlineLevel="0" collapsed="false">
      <c r="A38" s="189"/>
      <c r="B38" s="55" t="n">
        <v>43736</v>
      </c>
      <c r="C38" s="56" t="n">
        <v>88.7</v>
      </c>
      <c r="D38" s="57" t="n">
        <v>0.671</v>
      </c>
      <c r="E38" s="58" t="n">
        <v>82.1</v>
      </c>
      <c r="F38" s="59" t="n">
        <v>103</v>
      </c>
      <c r="G38" s="59" t="n">
        <v>82</v>
      </c>
      <c r="H38" s="60" t="n">
        <v>24</v>
      </c>
      <c r="I38" s="60" t="n">
        <v>0</v>
      </c>
      <c r="J38" s="60" t="n">
        <v>24</v>
      </c>
      <c r="K38" s="60" t="n">
        <v>0</v>
      </c>
      <c r="L38" s="61" t="n">
        <v>0</v>
      </c>
      <c r="M38" s="61" t="n">
        <v>0</v>
      </c>
      <c r="N38" s="61" t="n">
        <v>0</v>
      </c>
      <c r="O38" s="61" t="n">
        <v>0</v>
      </c>
      <c r="P38" s="61" t="n">
        <v>10</v>
      </c>
      <c r="Q38" s="61" t="n">
        <v>0</v>
      </c>
      <c r="R38" s="61" t="n">
        <v>3510</v>
      </c>
      <c r="S38" s="62" t="n">
        <v>3083</v>
      </c>
      <c r="T38" s="62" t="n">
        <v>3083</v>
      </c>
      <c r="U38" s="63" t="n">
        <v>3015</v>
      </c>
      <c r="V38" s="63" t="n">
        <v>3103</v>
      </c>
      <c r="W38" s="60" t="n">
        <v>40</v>
      </c>
      <c r="X38" s="60" t="n">
        <v>0</v>
      </c>
      <c r="Y38" s="60" t="n">
        <v>40</v>
      </c>
      <c r="Z38" s="60" t="n">
        <v>0</v>
      </c>
      <c r="AA38" s="60" t="n">
        <v>60</v>
      </c>
      <c r="AB38" s="59" t="n">
        <v>0</v>
      </c>
      <c r="AC38" s="59" t="n">
        <f aca="false">(V38-U38)+AZ38</f>
        <v>88</v>
      </c>
      <c r="AD38" s="65" t="n">
        <f aca="false">U38-T38</f>
        <v>-68</v>
      </c>
      <c r="AE38" s="59" t="n">
        <v>143</v>
      </c>
      <c r="AF38" s="66" t="n">
        <f aca="false">IF(AE38&gt;0, V38/(AE38*24),"no data")</f>
        <v>0.904137529137529</v>
      </c>
      <c r="AG38" s="67" t="n">
        <f aca="false">IF(R38&gt;0,R38/24,"no data")</f>
        <v>146.25</v>
      </c>
      <c r="AH38" s="66" t="n">
        <f aca="false">IF(U38&gt;0,(U38/R38),"no data")</f>
        <v>0.858974358974359</v>
      </c>
      <c r="AI38" s="68" t="n">
        <f aca="false">(1440-((W38*X38)+(Y38*Z38)+(AA38*AB38))/(W38+Y38+AA38))/1440</f>
        <v>1</v>
      </c>
      <c r="AJ38" s="69" t="n">
        <f aca="false">IF(U38&gt;0,(1440-((X38*W38+AT38*AU38)+(Z38*Y38+AV38*AW38)+(AA38*AB38+AX38*AY38))/(W38+Y38+AA38))/1440,"no data")</f>
        <v>0.925</v>
      </c>
      <c r="AK38" s="91" t="n">
        <v>3.69</v>
      </c>
      <c r="AL38" s="96" t="n">
        <v>147.63</v>
      </c>
      <c r="AM38" s="81" t="n">
        <f aca="false">AK38*AL38</f>
        <v>544.7547</v>
      </c>
      <c r="AN38" s="91" t="n">
        <v>25.79668</v>
      </c>
      <c r="AO38" s="166" t="n">
        <v>1008.31075936904</v>
      </c>
      <c r="AP38" s="58" t="n">
        <f aca="false">AN38*AO38</f>
        <v>26011.07</v>
      </c>
      <c r="AQ38" s="166" t="n">
        <f aca="false">IF(U38&gt;0,((((AK38*AL38)+(AN38*AO38))/(U38*1000))*1000000),"no data")</f>
        <v>8807.90205638474</v>
      </c>
      <c r="AR38" s="168" t="n">
        <f aca="false">S38/24</f>
        <v>128.458333333333</v>
      </c>
      <c r="AS38" s="34"/>
      <c r="AT38" s="59" t="n">
        <v>0</v>
      </c>
      <c r="AU38" s="76" t="n">
        <v>0</v>
      </c>
      <c r="AV38" s="76" t="n">
        <v>0</v>
      </c>
      <c r="AW38" s="59" t="n">
        <v>0</v>
      </c>
      <c r="AX38" s="76" t="n">
        <v>18</v>
      </c>
      <c r="AY38" s="59" t="n">
        <v>840</v>
      </c>
      <c r="AZ38" s="59" t="n">
        <v>0</v>
      </c>
      <c r="BB38" s="77" t="n">
        <v>954</v>
      </c>
      <c r="BC38" s="77" t="n">
        <v>949</v>
      </c>
      <c r="BD38" s="77" t="n">
        <v>1200</v>
      </c>
      <c r="BE38" s="77" t="n">
        <f aca="false">BC38-BB38</f>
        <v>-5</v>
      </c>
      <c r="BF38" s="77" t="n">
        <f aca="false">AQ38</f>
        <v>8807.90205638474</v>
      </c>
      <c r="BG38" s="139" t="n">
        <f aca="false">BD38/24</f>
        <v>50</v>
      </c>
      <c r="BH38" s="79" t="n">
        <v>1.053</v>
      </c>
      <c r="BI38" s="80" t="n">
        <v>1.053</v>
      </c>
      <c r="BJ38" s="82" t="n">
        <v>23.39</v>
      </c>
      <c r="BK38" s="82" t="n">
        <v>20.53</v>
      </c>
      <c r="BL38" s="82" t="n">
        <v>11.15</v>
      </c>
      <c r="BM38" s="82" t="n">
        <v>50.1</v>
      </c>
      <c r="BN38" s="83" t="n">
        <v>0.9299</v>
      </c>
      <c r="BO38" s="82" t="n">
        <v>87.4</v>
      </c>
      <c r="BP38" s="81" t="n">
        <v>86.91</v>
      </c>
      <c r="BQ38" s="78" t="n">
        <f aca="false">SUM(BH38:BI38)</f>
        <v>2.106</v>
      </c>
      <c r="BR38" s="77" t="n">
        <v>11507</v>
      </c>
      <c r="BS38" s="77" t="n">
        <v>11303</v>
      </c>
      <c r="BT38" s="78" t="n">
        <v>5.45</v>
      </c>
    </row>
    <row r="39" customFormat="false" ht="14.3" hidden="false" customHeight="false" outlineLevel="0" collapsed="false">
      <c r="A39" s="189"/>
      <c r="B39" s="55" t="n">
        <v>43737</v>
      </c>
      <c r="C39" s="56" t="n">
        <v>80.1</v>
      </c>
      <c r="D39" s="57" t="n">
        <v>0.767</v>
      </c>
      <c r="E39" s="58" t="n">
        <v>73.1</v>
      </c>
      <c r="F39" s="59" t="n">
        <v>89</v>
      </c>
      <c r="G39" s="59" t="n">
        <v>69</v>
      </c>
      <c r="H39" s="60" t="n">
        <v>24</v>
      </c>
      <c r="I39" s="60" t="n">
        <v>0</v>
      </c>
      <c r="J39" s="60" t="n">
        <v>4</v>
      </c>
      <c r="K39" s="60" t="n">
        <v>36</v>
      </c>
      <c r="L39" s="61" t="n">
        <v>0</v>
      </c>
      <c r="M39" s="61" t="n">
        <v>0</v>
      </c>
      <c r="N39" s="61" t="n">
        <v>19</v>
      </c>
      <c r="O39" s="61" t="n">
        <v>3</v>
      </c>
      <c r="P39" s="61" t="n">
        <v>0</v>
      </c>
      <c r="Q39" s="61" t="n">
        <v>0</v>
      </c>
      <c r="R39" s="61" t="n">
        <v>3597</v>
      </c>
      <c r="S39" s="62" t="n">
        <v>3177</v>
      </c>
      <c r="T39" s="62" t="n">
        <v>1692</v>
      </c>
      <c r="U39" s="63" t="n">
        <v>1687</v>
      </c>
      <c r="V39" s="63" t="n">
        <v>1753</v>
      </c>
      <c r="W39" s="60" t="n">
        <v>40</v>
      </c>
      <c r="X39" s="60" t="n">
        <v>0</v>
      </c>
      <c r="Y39" s="60" t="n">
        <v>40</v>
      </c>
      <c r="Z39" s="60" t="n">
        <v>0</v>
      </c>
      <c r="AA39" s="60" t="n">
        <v>60</v>
      </c>
      <c r="AB39" s="59" t="n">
        <v>0</v>
      </c>
      <c r="AC39" s="59" t="n">
        <f aca="false">(V39-U39)+AZ39</f>
        <v>66</v>
      </c>
      <c r="AD39" s="65" t="n">
        <f aca="false">U39-T39</f>
        <v>-5</v>
      </c>
      <c r="AE39" s="59" t="n">
        <v>124</v>
      </c>
      <c r="AF39" s="66" t="n">
        <f aca="false">IF(AE39&gt;0, V39/(AE39*24),"no data")</f>
        <v>0.589045698924731</v>
      </c>
      <c r="AG39" s="67" t="n">
        <f aca="false">IF(R39&gt;0,R39/24,"no data")</f>
        <v>149.875</v>
      </c>
      <c r="AH39" s="66" t="n">
        <f aca="false">IF(U39&gt;0,(U39/R39),"no data")</f>
        <v>0.469001946066166</v>
      </c>
      <c r="AI39" s="68" t="n">
        <f aca="false">(1440-((W39*X39)+(Y39*Z39)+(AA39*AB39))/(W39+Y39+AA39))/1440</f>
        <v>1</v>
      </c>
      <c r="AJ39" s="69" t="n">
        <f aca="false">IF(U39&gt;0,(1440-((X39*W39+AT39*AU39)+(Z39*Y39+AV39*AW39)+(AA39*AB39+AX39*AY39))/(W39+Y39+AA39))/1440,"no data")</f>
        <v>0.741502976190476</v>
      </c>
      <c r="AK39" s="91" t="n">
        <v>0.501</v>
      </c>
      <c r="AL39" s="96" t="n">
        <v>145.39</v>
      </c>
      <c r="AM39" s="81" t="n">
        <f aca="false">AK39*AL39</f>
        <v>72.84039</v>
      </c>
      <c r="AN39" s="91" t="n">
        <v>14.79012</v>
      </c>
      <c r="AO39" s="166" t="n">
        <v>1010.42385051643</v>
      </c>
      <c r="AP39" s="58" t="n">
        <f aca="false">AN39*AO39</f>
        <v>14944.29</v>
      </c>
      <c r="AQ39" s="166" t="n">
        <f aca="false">IF(U39&gt;0,((((AK39*AL39)+(AN39*AO39))/(U39*1000))*1000000),"no data")</f>
        <v>8901.67776526378</v>
      </c>
      <c r="AR39" s="168" t="n">
        <f aca="false">S39/24</f>
        <v>132.375</v>
      </c>
      <c r="AS39" s="34"/>
      <c r="AT39" s="59" t="n">
        <v>0</v>
      </c>
      <c r="AU39" s="76" t="n">
        <v>0</v>
      </c>
      <c r="AV39" s="76" t="n">
        <v>13</v>
      </c>
      <c r="AW39" s="59" t="n">
        <v>21</v>
      </c>
      <c r="AX39" s="76" t="n">
        <v>36</v>
      </c>
      <c r="AY39" s="59" t="n">
        <v>1440</v>
      </c>
      <c r="AZ39" s="59" t="n">
        <v>0</v>
      </c>
      <c r="BB39" s="77" t="n">
        <v>982</v>
      </c>
      <c r="BC39" s="77" t="n">
        <v>192</v>
      </c>
      <c r="BD39" s="77" t="n">
        <v>579</v>
      </c>
      <c r="BE39" s="77" t="n">
        <f aca="false">BC39-BB39</f>
        <v>-790</v>
      </c>
      <c r="BF39" s="77" t="n">
        <f aca="false">AQ39</f>
        <v>8901.67776526378</v>
      </c>
      <c r="BG39" s="139" t="n">
        <f aca="false">BD39/24</f>
        <v>24.125</v>
      </c>
      <c r="BH39" s="79" t="n">
        <v>0</v>
      </c>
      <c r="BI39" s="80" t="n">
        <v>0</v>
      </c>
      <c r="BJ39" s="82" t="n">
        <v>23.83</v>
      </c>
      <c r="BK39" s="82" t="n">
        <v>20.89</v>
      </c>
      <c r="BL39" s="82" t="n">
        <v>11.77</v>
      </c>
      <c r="BM39" s="82" t="n">
        <v>50.12</v>
      </c>
      <c r="BN39" s="83" t="n">
        <v>0.9302</v>
      </c>
      <c r="BO39" s="82" t="n">
        <v>87.22</v>
      </c>
      <c r="BP39" s="81" t="n">
        <v>86.87</v>
      </c>
      <c r="BQ39" s="78" t="n">
        <f aca="false">SUM(BH39:BI39)</f>
        <v>0</v>
      </c>
      <c r="BR39" s="77" t="n">
        <v>11394</v>
      </c>
      <c r="BS39" s="77" t="n">
        <v>11183</v>
      </c>
      <c r="BT39" s="78" t="n">
        <v>0</v>
      </c>
    </row>
    <row r="40" customFormat="false" ht="14.3" hidden="false" customHeight="false" outlineLevel="0" collapsed="false">
      <c r="A40" s="189"/>
      <c r="B40" s="55" t="n">
        <v>43738</v>
      </c>
      <c r="C40" s="56" t="n">
        <v>83</v>
      </c>
      <c r="D40" s="57" t="n">
        <v>0.746</v>
      </c>
      <c r="E40" s="58" t="n">
        <v>81.32</v>
      </c>
      <c r="F40" s="59" t="n">
        <v>93</v>
      </c>
      <c r="G40" s="59" t="n">
        <v>77</v>
      </c>
      <c r="H40" s="60" t="n">
        <v>24</v>
      </c>
      <c r="I40" s="60" t="n">
        <v>0</v>
      </c>
      <c r="J40" s="60" t="n">
        <v>0</v>
      </c>
      <c r="K40" s="60" t="n">
        <v>0</v>
      </c>
      <c r="L40" s="61" t="n">
        <v>0</v>
      </c>
      <c r="M40" s="61" t="n">
        <v>0</v>
      </c>
      <c r="N40" s="61" t="n">
        <v>24</v>
      </c>
      <c r="O40" s="61" t="n">
        <v>0</v>
      </c>
      <c r="P40" s="61" t="n">
        <v>0</v>
      </c>
      <c r="Q40" s="61" t="n">
        <v>0</v>
      </c>
      <c r="R40" s="61" t="n">
        <v>3568</v>
      </c>
      <c r="S40" s="62" t="n">
        <v>3488</v>
      </c>
      <c r="T40" s="62" t="n">
        <v>1386</v>
      </c>
      <c r="U40" s="63" t="n">
        <v>1377</v>
      </c>
      <c r="V40" s="63" t="n">
        <v>1449</v>
      </c>
      <c r="W40" s="60" t="n">
        <v>40</v>
      </c>
      <c r="X40" s="60" t="n">
        <v>0</v>
      </c>
      <c r="Y40" s="60" t="n">
        <v>40</v>
      </c>
      <c r="Z40" s="60" t="n">
        <v>0</v>
      </c>
      <c r="AA40" s="60" t="n">
        <v>60</v>
      </c>
      <c r="AB40" s="59" t="n">
        <v>0</v>
      </c>
      <c r="AC40" s="59" t="n">
        <f aca="false">(V40-U40)+AZ40</f>
        <v>72</v>
      </c>
      <c r="AD40" s="65" t="n">
        <f aca="false">U40-T40</f>
        <v>-9</v>
      </c>
      <c r="AE40" s="59" t="n">
        <v>62</v>
      </c>
      <c r="AF40" s="66" t="n">
        <f aca="false">IF(AE40&gt;0, V40/(AE40*24),"no data")</f>
        <v>0.973790322580645</v>
      </c>
      <c r="AG40" s="67" t="n">
        <f aca="false">IF(R40&gt;0,R40/24,"no data")</f>
        <v>148.666666666667</v>
      </c>
      <c r="AH40" s="66" t="n">
        <f aca="false">IF(U40&gt;0,(U40/R40),"no data")</f>
        <v>0.385930493273543</v>
      </c>
      <c r="AI40" s="68" t="n">
        <f aca="false">(1440-((W40*X40)+(Y40*Z40)+(AA40*AB40))/(W40+Y40+AA40))/1440</f>
        <v>1</v>
      </c>
      <c r="AJ40" s="69" t="n">
        <f aca="false">IF(U40&gt;0,(1440-((X40*W40+AT40*AU40)+(Z40*Y40+AV40*AW40)+(AA40*AB40+AX40*AY40))/(W40+Y40+AA40))/1440,"no data")</f>
        <v>0.714285714285714</v>
      </c>
      <c r="AK40" s="91" t="n">
        <v>0</v>
      </c>
      <c r="AL40" s="96" t="n">
        <v>0</v>
      </c>
      <c r="AM40" s="81" t="n">
        <f aca="false">AK40*AL40</f>
        <v>0</v>
      </c>
      <c r="AN40" s="91" t="n">
        <v>12.32798</v>
      </c>
      <c r="AO40" s="166" t="n">
        <v>1014.88078338868</v>
      </c>
      <c r="AP40" s="58" t="n">
        <f aca="false">AN40*AO40</f>
        <v>12511.43</v>
      </c>
      <c r="AQ40" s="166" t="n">
        <f aca="false">IF(U40&gt;0,((((AK40*AL40)+(AN40*AO40))/(U40*1000))*1000000),"no data")</f>
        <v>9086.0058097313</v>
      </c>
      <c r="AR40" s="168" t="n">
        <f aca="false">S40/24</f>
        <v>145.333333333333</v>
      </c>
      <c r="AS40" s="34"/>
      <c r="AT40" s="59" t="n">
        <v>0</v>
      </c>
      <c r="AU40" s="76" t="n">
        <v>0</v>
      </c>
      <c r="AV40" s="76" t="n">
        <v>0</v>
      </c>
      <c r="AW40" s="59" t="n">
        <v>0</v>
      </c>
      <c r="AX40" s="76" t="n">
        <v>40</v>
      </c>
      <c r="AY40" s="59" t="n">
        <v>1440</v>
      </c>
      <c r="AZ40" s="59" t="n">
        <v>0</v>
      </c>
      <c r="BB40" s="77" t="n">
        <v>978</v>
      </c>
      <c r="BC40" s="77" t="n">
        <v>0</v>
      </c>
      <c r="BD40" s="77" t="n">
        <v>471</v>
      </c>
      <c r="BE40" s="77" t="n">
        <f aca="false">BC40-BB40</f>
        <v>-978</v>
      </c>
      <c r="BF40" s="77" t="n">
        <f aca="false">AQ40</f>
        <v>9086.0058097313</v>
      </c>
      <c r="BG40" s="139" t="n">
        <f aca="false">BD40/24</f>
        <v>19.625</v>
      </c>
      <c r="BH40" s="79" t="n">
        <v>0</v>
      </c>
      <c r="BI40" s="80" t="n">
        <v>0</v>
      </c>
      <c r="BJ40" s="82" t="n">
        <v>23.66</v>
      </c>
      <c r="BK40" s="82" t="n">
        <v>0</v>
      </c>
      <c r="BL40" s="82" t="n">
        <v>0</v>
      </c>
      <c r="BM40" s="82" t="n">
        <v>50.1</v>
      </c>
      <c r="BN40" s="83" t="n">
        <v>0</v>
      </c>
      <c r="BO40" s="82" t="n">
        <v>87.31</v>
      </c>
      <c r="BP40" s="81" t="n">
        <v>0</v>
      </c>
      <c r="BQ40" s="78" t="n">
        <f aca="false">SUM(BH40:BI40)</f>
        <v>0</v>
      </c>
      <c r="BR40" s="77" t="n">
        <v>11412</v>
      </c>
      <c r="BS40" s="77" t="n">
        <v>0</v>
      </c>
      <c r="BT40" s="78" t="n">
        <v>5.5</v>
      </c>
    </row>
    <row r="41" customFormat="false" ht="14.3" hidden="false" customHeight="false" outlineLevel="0" collapsed="false">
      <c r="A41" s="255"/>
      <c r="B41" s="256" t="s">
        <v>137</v>
      </c>
      <c r="C41" s="257" t="n">
        <f aca="false">AVERAGE(C11:C40)</f>
        <v>90.7293333333334</v>
      </c>
      <c r="D41" s="257" t="n">
        <f aca="false">AVERAGE(D11:D40)</f>
        <v>0.672993333333333</v>
      </c>
      <c r="E41" s="257" t="n">
        <f aca="false">AVERAGE(E11:E40)</f>
        <v>83.9806666666667</v>
      </c>
      <c r="F41" s="257" t="n">
        <f aca="false">AVERAGE(F11:F40)</f>
        <v>100.443666666667</v>
      </c>
      <c r="G41" s="257" t="n">
        <f aca="false">AVERAGE(G11:G40)</f>
        <v>82.6866666666667</v>
      </c>
      <c r="H41" s="257" t="n">
        <f aca="false">SUM(H11:H40)+(INT(SUM(I11:I40)/60))</f>
        <v>671</v>
      </c>
      <c r="I41" s="257" t="n">
        <f aca="false">SUM(I11:I40)+(INT(SUM(J11:J40)/60))</f>
        <v>23</v>
      </c>
      <c r="J41" s="257" t="n">
        <f aca="false">SUM(J11:J40)+(INT(SUM(K11:K40)/60))</f>
        <v>675</v>
      </c>
      <c r="K41" s="257" t="n">
        <f aca="false">SUM(K11:K40)+(INT(SUM(L11:L40)/60))</f>
        <v>68</v>
      </c>
      <c r="L41" s="257" t="n">
        <f aca="false">SUM(L11:L40)+(INT(SUM(M11:M40)/60))</f>
        <v>16</v>
      </c>
      <c r="M41" s="257" t="n">
        <f aca="false">SUM(M11:M40)+(INT(SUM(N11:N40)/60))</f>
        <v>37</v>
      </c>
      <c r="N41" s="257" t="n">
        <f aca="false">SUM(N11:N40)+(INT(SUM(O11:O40)/60))</f>
        <v>43</v>
      </c>
      <c r="O41" s="257" t="n">
        <f aca="false">SUM(O11:O40)+(INT(SUM(P11:P40)/60))</f>
        <v>3</v>
      </c>
      <c r="P41" s="257" t="n">
        <f aca="false">SUM(P11:P40)+(INT(SUM(Q11:Q40)/60))</f>
        <v>34</v>
      </c>
      <c r="Q41" s="257" t="n">
        <f aca="false">SUM(Q11:Q40)+(INT(SUM(R11:R40)/60))</f>
        <v>1745</v>
      </c>
      <c r="R41" s="259" t="n">
        <f aca="false">SUM(R11:R40)</f>
        <v>104723</v>
      </c>
      <c r="S41" s="259" t="n">
        <f aca="false">SUM(S11:S40)</f>
        <v>86404</v>
      </c>
      <c r="T41" s="259" t="n">
        <f aca="false">SUM(T11:T40)</f>
        <v>81144</v>
      </c>
      <c r="U41" s="348" t="n">
        <v>79242.43</v>
      </c>
      <c r="V41" s="261" t="n">
        <f aca="false">SUM(V11:V40)</f>
        <v>81851</v>
      </c>
      <c r="W41" s="261" t="n">
        <f aca="false">AVERAGE(W11:W40)</f>
        <v>39.6</v>
      </c>
      <c r="X41" s="261" t="n">
        <f aca="false">SUM(X11:X40)</f>
        <v>1111</v>
      </c>
      <c r="Y41" s="261" t="n">
        <f aca="false">AVERAGE(Y11:Y40)</f>
        <v>39.4</v>
      </c>
      <c r="Z41" s="261" t="n">
        <f aca="false">SUM(Z11:Z40)</f>
        <v>70</v>
      </c>
      <c r="AA41" s="261" t="n">
        <f aca="false">AVERAGE(AA11:AA40)</f>
        <v>59.9666666666667</v>
      </c>
      <c r="AB41" s="261" t="n">
        <f aca="false">SUM(AB11:AB40)</f>
        <v>103</v>
      </c>
      <c r="AC41" s="262" t="n">
        <f aca="false">V41-U41+AZ41</f>
        <v>2610.57000000001</v>
      </c>
      <c r="AD41" s="261" t="n">
        <f aca="false">SUM(AD8:AD38)</f>
        <v>-1926</v>
      </c>
      <c r="AE41" s="261" t="n">
        <f aca="false">AVERAGE(AE11:AE40)</f>
        <v>121.166666666667</v>
      </c>
      <c r="AF41" s="264" t="n">
        <f aca="false">AVERAGE(AF11:AF40)</f>
        <v>0.938246945649317</v>
      </c>
      <c r="AG41" s="261" t="n">
        <f aca="false">AVERAGE(AG11:AG40)</f>
        <v>145.448611111111</v>
      </c>
      <c r="AH41" s="264" t="n">
        <f aca="false">U41/R41</f>
        <v>0.756686019308079</v>
      </c>
      <c r="AI41" s="264" t="n">
        <f aca="false">AVERAGE(AI11:AI40)</f>
        <v>0.991189254083276</v>
      </c>
      <c r="AJ41" s="264" t="n">
        <f aca="false">AVERAGE(AJ11:AJ40)</f>
        <v>0.843379442579062</v>
      </c>
      <c r="AK41" s="266" t="n">
        <f aca="false">SUM(AK11:AK40)</f>
        <v>113.391</v>
      </c>
      <c r="AL41" s="266" t="n">
        <f aca="false">SUM(AL11:AL40)/MAX(1, COUNT(AL11:AL40)-COUNTIF(AL11:AL40, 0))</f>
        <v>139.729310344828</v>
      </c>
      <c r="AM41" s="266" t="n">
        <f aca="false">SUM(AM11:AM40)</f>
        <v>15803.64544</v>
      </c>
      <c r="AN41" s="266" t="n">
        <f aca="false">SUM(AN11:AN40)</f>
        <v>672.88759828</v>
      </c>
      <c r="AO41" s="265" t="n">
        <f aca="false">AVERAGE(AO11:AO40)</f>
        <v>1003.21208727657</v>
      </c>
      <c r="AP41" s="265" t="n">
        <f aca="false">SUM(AP11:AP40)</f>
        <v>674774.312246105</v>
      </c>
      <c r="AQ41" s="267" t="n">
        <f aca="false">((AM41+AP41))/(U41*1000)*1000000</f>
        <v>8714.74988445086</v>
      </c>
      <c r="AR41" s="268"/>
      <c r="AS41" s="34"/>
      <c r="AT41" s="269" t="n">
        <f aca="false">AVERAGE(AT11:AT40)</f>
        <v>1.06666666666667</v>
      </c>
      <c r="AU41" s="269" t="n">
        <f aca="false">SUM(AU11:AU40)</f>
        <v>822</v>
      </c>
      <c r="AV41" s="269" t="n">
        <f aca="false">AVERAGE(AV11:AV40)</f>
        <v>1.13333333333333</v>
      </c>
      <c r="AW41" s="269" t="n">
        <f aca="false">SUM(AW11:AW40)</f>
        <v>39</v>
      </c>
      <c r="AX41" s="269" t="n">
        <f aca="false">AVERAGE(AX11:AX40)</f>
        <v>21.2666666666667</v>
      </c>
      <c r="AY41" s="269" t="n">
        <f aca="false">SUM(AY11:AY40)</f>
        <v>41057</v>
      </c>
      <c r="AZ41" s="269" t="n">
        <f aca="false">SUM(AZ11:AZ40)</f>
        <v>2</v>
      </c>
      <c r="BB41" s="269" t="n">
        <f aca="false">SUM(BB11:BB40)</f>
        <v>26999</v>
      </c>
      <c r="BC41" s="269" t="n">
        <f aca="false">SUM(BC11:BC40)</f>
        <v>26433</v>
      </c>
      <c r="BD41" s="269" t="n">
        <f aca="false">SUM(BD11:BD40)</f>
        <v>28419</v>
      </c>
      <c r="BE41" s="5" t="n">
        <f aca="false">(BC41-BB41)</f>
        <v>-566</v>
      </c>
      <c r="BF41" s="271" t="n">
        <f aca="false">AQ41</f>
        <v>8714.74988445086</v>
      </c>
      <c r="BG41" s="271" t="n">
        <f aca="false">AVERAGE(BG11:BG40)</f>
        <v>39.4708333333333</v>
      </c>
      <c r="BH41" s="271" t="n">
        <f aca="false">SUM(BH11:BH40)</f>
        <v>3.5</v>
      </c>
      <c r="BI41" s="271" t="n">
        <f aca="false">SUM(BI11:BI40)</f>
        <v>3.314</v>
      </c>
      <c r="BJ41" s="271" t="n">
        <f aca="false">SUM(BJ11:BJ40)</f>
        <v>667.02</v>
      </c>
      <c r="BK41" s="271" t="n">
        <f aca="false">SUM(BK11:BK40)</f>
        <v>597.43</v>
      </c>
      <c r="BL41" s="271" t="n">
        <f aca="false">SUM(BL11:BL40)</f>
        <v>356.31</v>
      </c>
      <c r="BM41" s="272" t="n">
        <f aca="false">AVERAGE(BM11:BM40)</f>
        <v>50.112</v>
      </c>
      <c r="BN41" s="272" t="n">
        <f aca="false">AVERAGE(BN11:BN40)</f>
        <v>0.901686666666667</v>
      </c>
      <c r="BO41" s="272" t="n">
        <f aca="false">AVERAGE(BO11:BO40)</f>
        <v>87.678</v>
      </c>
      <c r="BP41" s="272" t="n">
        <f aca="false">AVERAGE(BP11:BP40)</f>
        <v>84.0713333333333</v>
      </c>
      <c r="BQ41" s="272"/>
      <c r="BR41" s="340" t="n">
        <f aca="false">AVERAGE(BR11:BR40)</f>
        <v>11596.1333333333</v>
      </c>
      <c r="BS41" s="340" t="n">
        <f aca="false">AVERAGE(BS11:BS40)</f>
        <v>11139.5333333333</v>
      </c>
      <c r="BT41" s="273" t="n">
        <f aca="false">SUM(BT11:BT40)</f>
        <v>110.01</v>
      </c>
    </row>
    <row r="42" customFormat="false" ht="14.95" hidden="false" customHeight="false" outlineLevel="0" collapsed="false">
      <c r="A42" s="274"/>
      <c r="B42" s="275" t="s">
        <v>138</v>
      </c>
      <c r="C42" s="276" t="s">
        <v>139</v>
      </c>
      <c r="D42" s="277" t="s">
        <v>140</v>
      </c>
      <c r="E42" s="277"/>
      <c r="F42" s="278" t="s">
        <v>141</v>
      </c>
      <c r="G42" s="278" t="s">
        <v>142</v>
      </c>
      <c r="H42" s="278" t="s">
        <v>80</v>
      </c>
      <c r="I42" s="278" t="s">
        <v>81</v>
      </c>
      <c r="J42" s="278" t="s">
        <v>80</v>
      </c>
      <c r="K42" s="278" t="s">
        <v>81</v>
      </c>
      <c r="L42" s="278" t="s">
        <v>80</v>
      </c>
      <c r="M42" s="278" t="s">
        <v>81</v>
      </c>
      <c r="N42" s="278" t="s">
        <v>80</v>
      </c>
      <c r="O42" s="278" t="s">
        <v>81</v>
      </c>
      <c r="P42" s="279" t="s">
        <v>143</v>
      </c>
      <c r="Q42" s="279" t="s">
        <v>144</v>
      </c>
      <c r="R42" s="279" t="s">
        <v>145</v>
      </c>
      <c r="S42" s="279" t="s">
        <v>145</v>
      </c>
      <c r="T42" s="279" t="s">
        <v>145</v>
      </c>
      <c r="U42" s="279" t="s">
        <v>145</v>
      </c>
      <c r="V42" s="279" t="s">
        <v>145</v>
      </c>
      <c r="W42" s="279" t="s">
        <v>146</v>
      </c>
      <c r="X42" s="279" t="s">
        <v>147</v>
      </c>
      <c r="Y42" s="279" t="s">
        <v>148</v>
      </c>
      <c r="Z42" s="279" t="s">
        <v>147</v>
      </c>
      <c r="AA42" s="279" t="s">
        <v>148</v>
      </c>
      <c r="AB42" s="279" t="s">
        <v>147</v>
      </c>
      <c r="AC42" s="279" t="s">
        <v>149</v>
      </c>
      <c r="AD42" s="279" t="s">
        <v>150</v>
      </c>
      <c r="AE42" s="279" t="s">
        <v>151</v>
      </c>
      <c r="AF42" s="279" t="s">
        <v>152</v>
      </c>
      <c r="AG42" s="279" t="s">
        <v>153</v>
      </c>
      <c r="AH42" s="279" t="s">
        <v>153</v>
      </c>
      <c r="AI42" s="279"/>
      <c r="AJ42" s="279" t="s">
        <v>153</v>
      </c>
      <c r="AK42" s="279" t="s">
        <v>154</v>
      </c>
      <c r="AL42" s="279" t="s">
        <v>153</v>
      </c>
      <c r="AM42" s="279"/>
      <c r="AN42" s="279" t="s">
        <v>154</v>
      </c>
      <c r="AO42" s="279" t="s">
        <v>153</v>
      </c>
      <c r="AP42" s="280"/>
      <c r="AQ42" s="281" t="s">
        <v>153</v>
      </c>
      <c r="AR42" s="282"/>
      <c r="AS42" s="283"/>
      <c r="AZ42" s="284" t="s">
        <v>154</v>
      </c>
      <c r="BF42" s="285" t="str">
        <f aca="false">AQ42</f>
        <v>Avg.</v>
      </c>
      <c r="BR42" s="5"/>
      <c r="BS42" s="5"/>
    </row>
    <row r="43" customFormat="false" ht="14.95" hidden="false" customHeight="false" outlineLevel="0" collapsed="false"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7"/>
      <c r="AQ43" s="288"/>
      <c r="AR43" s="288"/>
      <c r="BA43" s="289"/>
      <c r="BB43" s="290"/>
      <c r="BC43" s="290"/>
      <c r="BD43" s="290"/>
      <c r="BE43" s="5"/>
      <c r="BR43" s="5"/>
      <c r="BS43" s="5"/>
    </row>
    <row r="44" customFormat="false" ht="57.75" hidden="false" customHeight="true" outlineLevel="0" collapsed="false">
      <c r="B44" s="291" t="s">
        <v>155</v>
      </c>
      <c r="C44" s="291" t="s">
        <v>156</v>
      </c>
      <c r="D44" s="291" t="s">
        <v>157</v>
      </c>
      <c r="E44" s="291" t="s">
        <v>4</v>
      </c>
      <c r="F44" s="291" t="s">
        <v>158</v>
      </c>
      <c r="G44" s="291"/>
      <c r="H44" s="291" t="s">
        <v>159</v>
      </c>
      <c r="I44" s="291"/>
      <c r="J44" s="291" t="s">
        <v>160</v>
      </c>
      <c r="K44" s="291"/>
      <c r="L44" s="291" t="s">
        <v>161</v>
      </c>
      <c r="M44" s="291"/>
      <c r="N44" s="291" t="s">
        <v>162</v>
      </c>
      <c r="O44" s="291"/>
      <c r="P44" s="291" t="s">
        <v>163</v>
      </c>
      <c r="Q44" s="291"/>
      <c r="R44" s="292" t="s">
        <v>164</v>
      </c>
      <c r="S44" s="293" t="s">
        <v>165</v>
      </c>
      <c r="T44" s="294" t="s">
        <v>166</v>
      </c>
      <c r="U44" s="291" t="s">
        <v>12</v>
      </c>
      <c r="V44" s="294" t="s">
        <v>13</v>
      </c>
      <c r="W44" s="291" t="s">
        <v>167</v>
      </c>
      <c r="X44" s="291" t="s">
        <v>15</v>
      </c>
      <c r="Y44" s="291" t="s">
        <v>168</v>
      </c>
      <c r="Z44" s="291" t="s">
        <v>17</v>
      </c>
      <c r="AA44" s="291" t="s">
        <v>19</v>
      </c>
      <c r="AB44" s="291" t="s">
        <v>18</v>
      </c>
      <c r="AC44" s="293" t="s">
        <v>20</v>
      </c>
      <c r="AD44" s="295" t="s">
        <v>21</v>
      </c>
      <c r="AE44" s="296" t="s">
        <v>22</v>
      </c>
      <c r="AF44" s="296" t="s">
        <v>23</v>
      </c>
      <c r="AG44" s="296" t="s">
        <v>169</v>
      </c>
      <c r="AH44" s="291" t="s">
        <v>170</v>
      </c>
      <c r="AI44" s="291" t="s">
        <v>26</v>
      </c>
      <c r="AJ44" s="297" t="s">
        <v>27</v>
      </c>
      <c r="AK44" s="294" t="s">
        <v>171</v>
      </c>
      <c r="AL44" s="298" t="s">
        <v>29</v>
      </c>
      <c r="AM44" s="298" t="s">
        <v>30</v>
      </c>
      <c r="AN44" s="294" t="s">
        <v>172</v>
      </c>
      <c r="AO44" s="298" t="s">
        <v>173</v>
      </c>
      <c r="AP44" s="298" t="s">
        <v>33</v>
      </c>
      <c r="AQ44" s="297" t="s">
        <v>174</v>
      </c>
      <c r="AR44" s="299"/>
      <c r="AS44" s="299"/>
      <c r="BA44" s="289"/>
      <c r="BB44" s="290"/>
      <c r="BC44" s="290"/>
      <c r="BD44" s="290"/>
      <c r="BE44" s="300" t="n">
        <f aca="false">AVERAGE(BE27:BE31)</f>
        <v>-9.6</v>
      </c>
      <c r="BR44" s="5"/>
      <c r="BS44" s="5"/>
    </row>
    <row r="45" customFormat="false" ht="14.3" hidden="false" customHeight="false" outlineLevel="0" collapsed="false">
      <c r="B45" s="301" t="s">
        <v>119</v>
      </c>
      <c r="C45" s="302" t="n">
        <f aca="false">IF(C6=0,"no data",AVERAGE(C6:C12))</f>
        <v>91.4</v>
      </c>
      <c r="D45" s="303" t="n">
        <f aca="false">IF(D6=0,"no data",AVERAGE(D6:D12))</f>
        <v>0.6856</v>
      </c>
      <c r="E45" s="302" t="n">
        <f aca="false">IF(E6=0,"no data",AVERAGE(E6:E12))</f>
        <v>85.6571428571429</v>
      </c>
      <c r="F45" s="302" t="n">
        <f aca="false">IF(F6=0,"no data",AVERAGE(F6:F12))</f>
        <v>99.7142857142857</v>
      </c>
      <c r="G45" s="302" t="n">
        <f aca="false">IF(G6=0,"no data",AVERAGE(G6:G12))</f>
        <v>84.4285714285714</v>
      </c>
      <c r="H45" s="302" t="n">
        <f aca="false">SUM(H6:H12)+INT(SUM(I6:I12)/60)</f>
        <v>118</v>
      </c>
      <c r="I45" s="302" t="n">
        <f aca="false">SUM(I6:I12)-INT(SUM(I6:I12)/60)*60</f>
        <v>19</v>
      </c>
      <c r="J45" s="302" t="n">
        <f aca="false">SUM(J6:J12)+INT(SUM(K6:K12)/60)</f>
        <v>165</v>
      </c>
      <c r="K45" s="302" t="n">
        <f aca="false">SUM(K6:K12)-INT(SUM(K6:K12)/60)*60</f>
        <v>4</v>
      </c>
      <c r="L45" s="302" t="n">
        <f aca="false">SUM(L6:L12)+INT(SUM(M6:M12)/60)</f>
        <v>30</v>
      </c>
      <c r="M45" s="302" t="n">
        <f aca="false">SUM(M6:M12)-INT(SUM(M6:M12)/60)*60</f>
        <v>2</v>
      </c>
      <c r="N45" s="302" t="n">
        <f aca="false">SUM(N6:N12)+INT(SUM(O6:O12)/60)</f>
        <v>0</v>
      </c>
      <c r="O45" s="302" t="n">
        <f aca="false">SUM(O6:O12)-INT(SUM(O6:O12)/60)*60</f>
        <v>0</v>
      </c>
      <c r="P45" s="302" t="n">
        <f aca="false">SUM(P6:P12)+INT(SUM(Q6:Q12)/60)</f>
        <v>0</v>
      </c>
      <c r="Q45" s="302" t="n">
        <f aca="false">SUM(Q6:Q12)-INT(SUM(Q6:Q12)/60)*60</f>
        <v>0</v>
      </c>
      <c r="R45" s="304" t="n">
        <f aca="false">IF(R6=0,"no data", AVERAGE(R6:R12))</f>
        <v>3482.71428571429</v>
      </c>
      <c r="S45" s="304" t="n">
        <f aca="false">IF(S6=0,"no data", AVERAGE(S6:S12))</f>
        <v>2846.14285714286</v>
      </c>
      <c r="T45" s="304" t="n">
        <f aca="false">IF(T6=0,"no data", AVERAGE(T6:T12))</f>
        <v>2414.85714285714</v>
      </c>
      <c r="U45" s="304" t="n">
        <f aca="false">IF(U6=0,"no data", AVERAGE(U6:U12))</f>
        <v>2370</v>
      </c>
      <c r="V45" s="304" t="n">
        <f aca="false">IF(V6=0,"no data", AVERAGE(V6:V12))</f>
        <v>2451.71428571429</v>
      </c>
      <c r="W45" s="305" t="n">
        <f aca="false">IF(W6=0,"no data", AVERAGE(W6:W12))</f>
        <v>39.7142857142857</v>
      </c>
      <c r="X45" s="306" t="n">
        <f aca="false">IF(AND(X6=0,X7=0,X8=0,X9=0,X10=0,X11= 0,X12=0),"No outage",SUM(X6:X12))</f>
        <v>806</v>
      </c>
      <c r="Y45" s="306" t="n">
        <f aca="false">IF(Y6=0,"no data", AVERAGE(Y6:Y12))</f>
        <v>39.5714285714286</v>
      </c>
      <c r="Z45" s="306" t="n">
        <f aca="false">IF(AND(Z6=0,Z7=0,Z8=0,Z9=0,Z10=0,Z11= 0,Z12=0),"No outage",SUM(Z6:Z12))</f>
        <v>141</v>
      </c>
      <c r="AA45" s="306" t="n">
        <f aca="false">IF(AND(AA6=0,AA7=0,AA8=0,AA9=0,AA10=0, AA11=0,AA12=0),"No outage",SUM(AA6:AA12))</f>
        <v>420</v>
      </c>
      <c r="AB45" s="306" t="str">
        <f aca="false">IF(Z6=0,"no data", AVERAGE(AB6:AB12))</f>
        <v>no data</v>
      </c>
      <c r="AC45" s="302" t="str">
        <f aca="false">IF(Z6=0,"no data", SUM(AC6:AC12))</f>
        <v>no data</v>
      </c>
      <c r="AD45" s="302" t="n">
        <f aca="false">IF(AD6=0,"no data", SUM(AD6:AD12))</f>
        <v>-314</v>
      </c>
      <c r="AE45" s="305" t="n">
        <f aca="false">IF(AE6=0,"no data", AVERAGE(AE6:AE12))</f>
        <v>119.428571428571</v>
      </c>
      <c r="AF45" s="307" t="n">
        <f aca="false">IF(AF6=0,"no data", AVERAGE(AF6:AF12))</f>
        <v>0.852260341599947</v>
      </c>
      <c r="AG45" s="306" t="n">
        <f aca="false">IF(AG6=0,"no data", AVERAGE(AG6:AG12))</f>
        <v>145.113095238095</v>
      </c>
      <c r="AH45" s="307" t="n">
        <f aca="false">IF(AH6=0,"no data", AVERAGE(AH6:AH12))</f>
        <v>0.680828647819186</v>
      </c>
      <c r="AI45" s="307" t="n">
        <f aca="false">IF(AI6=0,"no data", AVERAGE(AI6:AI12))</f>
        <v>0.964400633441783</v>
      </c>
      <c r="AJ45" s="307" t="n">
        <f aca="false">IF(AJ6=0,"no data", AVERAGE(AJ6:AJ12))</f>
        <v>0.78667930281625</v>
      </c>
      <c r="AK45" s="306" t="n">
        <f aca="false">IF(AK6=0,"no data", SUM(AK6:AK12))</f>
        <v>34.193</v>
      </c>
      <c r="AL45" s="306" t="n">
        <f aca="false">IF(AL6=0,"no data", AVERAGE(AL6:AL12))</f>
        <v>131.612857142857</v>
      </c>
      <c r="AM45" s="306" t="n">
        <f aca="false">AK45*AL45</f>
        <v>4500.23842428572</v>
      </c>
      <c r="AN45" s="306" t="n">
        <f aca="false">IF(AN6=0,"no data", SUM(AN6:AN12))</f>
        <v>140.16262188</v>
      </c>
      <c r="AO45" s="306" t="n">
        <f aca="false">IF(AO6=0,"no data", AVERAGE(AO6:AO12))</f>
        <v>1008.94482318106</v>
      </c>
      <c r="AP45" s="306" t="n">
        <f aca="false">AN45*AO45</f>
        <v>141416.351749311</v>
      </c>
      <c r="AQ45" s="308" t="n">
        <f aca="false">IF(AQ6=0,"no data", AVERAGE(AQ6:AQ12))</f>
        <v>8823.09627379382</v>
      </c>
      <c r="AR45" s="309"/>
      <c r="AS45" s="310"/>
      <c r="BA45" s="289"/>
      <c r="BB45" s="290"/>
      <c r="BC45" s="290"/>
      <c r="BD45" s="290"/>
      <c r="BR45" s="5"/>
      <c r="BS45" s="5"/>
    </row>
    <row r="46" customFormat="false" ht="14.3" hidden="false" customHeight="false" outlineLevel="0" collapsed="false">
      <c r="B46" s="301" t="s">
        <v>314</v>
      </c>
      <c r="C46" s="311" t="n">
        <f aca="false">IF(C13=0,"no data", AVERAGE(C13:C19))</f>
        <v>94.2485714285714</v>
      </c>
      <c r="D46" s="312" t="n">
        <f aca="false">IF(D13=0,"no data", AVERAGE(D13:D19))</f>
        <v>0.670085714285714</v>
      </c>
      <c r="E46" s="314" t="n">
        <f aca="false">IF(E13=0,"no data", AVERAGE(E13:E19))</f>
        <v>87.4728571428572</v>
      </c>
      <c r="F46" s="311" t="n">
        <f aca="false">IF(F13=0,"no data", AVERAGE(F13:F19))</f>
        <v>102.714285714286</v>
      </c>
      <c r="G46" s="311" t="n">
        <f aca="false">IF(G13=0,"no data", AVERAGE(G13:G19))</f>
        <v>86.4285714285714</v>
      </c>
      <c r="H46" s="311" t="n">
        <f aca="false">SUM(H13:H19)+INT(SUM(I13:I19)/60)</f>
        <v>155</v>
      </c>
      <c r="I46" s="311" t="n">
        <f aca="false">SUM(I13:I19)-INT(SUM(J13:J19)/60)</f>
        <v>2</v>
      </c>
      <c r="J46" s="311" t="n">
        <f aca="false">SUM(J13:J19)+INT(SUM(K13:K19)/60)</f>
        <v>168</v>
      </c>
      <c r="K46" s="311" t="n">
        <f aca="false">SUM(K13:K19)-INT(SUM(L13:L19)/60)*60</f>
        <v>0</v>
      </c>
      <c r="L46" s="311" t="n">
        <f aca="false">SUM(L13:L19)+INT(SUM(M13:M19)/60)</f>
        <v>0</v>
      </c>
      <c r="M46" s="311" t="n">
        <f aca="false">SUM(M13:M19)-INT(SUM(N13:N19)/60)*60</f>
        <v>0</v>
      </c>
      <c r="N46" s="311" t="n">
        <f aca="false">SUM(N13:N19)+INT(SUM(O13:O19)/60)</f>
        <v>0</v>
      </c>
      <c r="O46" s="311" t="n">
        <f aca="false">SUM(O13:O19)-INT(SUM(P13:P19)/60)*60</f>
        <v>0</v>
      </c>
      <c r="P46" s="311" t="n">
        <f aca="false">SUM(P13:P19)+INT(SUM(Q13:Q19)/60)</f>
        <v>0</v>
      </c>
      <c r="Q46" s="311" t="n">
        <f aca="false">SUM(Q7:Q13)-INT(SUM(Q13:Q19)/60)*60</f>
        <v>0</v>
      </c>
      <c r="R46" s="313" t="n">
        <f aca="false">IF(R13=0,"no data", AVERAGE(R13:R19))</f>
        <v>3455.57142857143</v>
      </c>
      <c r="S46" s="313" t="n">
        <f aca="false">IF(S13=0,"no data", AVERAGE(S13:S19))</f>
        <v>2758.85714285714</v>
      </c>
      <c r="T46" s="313" t="n">
        <f aca="false">IF(T13=0,"no data", AVERAGE(T13:T19))</f>
        <v>2758.85714285714</v>
      </c>
      <c r="U46" s="313" t="n">
        <f aca="false">IF(U13=0,"no data", SUM(U13:U19))</f>
        <v>18830</v>
      </c>
      <c r="V46" s="313" t="n">
        <f aca="false">IF(V13=0,"no data", SUM(V13:V19))</f>
        <v>19434</v>
      </c>
      <c r="W46" s="313" t="n">
        <f aca="false">IF(W13=0,"no data", AVERAGE(W13:W19))</f>
        <v>39.1428571428571</v>
      </c>
      <c r="X46" s="314" t="n">
        <f aca="false">IF(AND(X13=0,X14=0,X15=0,X16=0,X17=0,X18=0,X19=0),"No outage",SUM(X13:X19))</f>
        <v>305</v>
      </c>
      <c r="Y46" s="314" t="n">
        <f aca="false">IF(AND(Y13=0,Y14=0,Y15=0,Y16=0,Y17=0,Y18=0,Y19=0),"No outage",SUM(Y13:Y19))</f>
        <v>273</v>
      </c>
      <c r="Z46" s="313" t="str">
        <f aca="false">IF(Z13=0,"no data", AVERAGE(Z13:Z19))</f>
        <v>no data</v>
      </c>
      <c r="AA46" s="314" t="n">
        <f aca="false">IF(AND(AA13=0,AA14=0,AA15=0,AA16=0,AA17=0,AA18=0,AA19=0),"No outage",SUM(AA13:AA19))</f>
        <v>420</v>
      </c>
      <c r="AB46" s="313" t="str">
        <f aca="false">IF(AB13=0,"no data", AVERAGE(AB13:AB19))</f>
        <v>no data</v>
      </c>
      <c r="AC46" s="313" t="n">
        <f aca="false">IF(AC13=0,"no data", SUM(AC13:AC19))</f>
        <v>604</v>
      </c>
      <c r="AD46" s="313" t="n">
        <f aca="false">IF(AD13=0,"no data", SUM(AD13:AD19))</f>
        <v>-482</v>
      </c>
      <c r="AE46" s="313" t="n">
        <f aca="false">IF(AE13=0,"no data", AVERAGE(AE13:AE19))</f>
        <v>120</v>
      </c>
      <c r="AF46" s="315" t="n">
        <f aca="false">IF(AF13=0,"no data", AVERAGE(AF13:AF19))</f>
        <v>0.964179046274157</v>
      </c>
      <c r="AG46" s="313" t="n">
        <f aca="false">IF(AG13=0,"no data", AVERAGE(AG13:AG19))</f>
        <v>143.982142857143</v>
      </c>
      <c r="AH46" s="315" t="n">
        <f aca="false">IF(AH13=0,"no data", AVERAGE(AH13:AH19))</f>
        <v>0.778468059541117</v>
      </c>
      <c r="AI46" s="315" t="n">
        <f aca="false">IF(AI13=0,"no data", AVERAGE(AI13:AI19))</f>
        <v>0.991448844030366</v>
      </c>
      <c r="AJ46" s="315" t="n">
        <f aca="false">IF(AJ13=0,"no data", AVERAGE(AJ13:AJ19))</f>
        <v>0.842918848151293</v>
      </c>
      <c r="AK46" s="316" t="n">
        <f aca="false">IF(AK13=0,"no data",SUM(AK13:AK19))</f>
        <v>29.477</v>
      </c>
      <c r="AL46" s="317" t="n">
        <f aca="false">IF(AL13=0,"no data", AVERAGE(AL13:AL19))</f>
        <v>134.538571428571</v>
      </c>
      <c r="AM46" s="314" t="n">
        <f aca="false">AK46*AL46</f>
        <v>3965.79347</v>
      </c>
      <c r="AN46" s="314" t="n">
        <f aca="false">IF(AN13=0,"no data", SUM(AN13:AN19))</f>
        <v>158.9461063</v>
      </c>
      <c r="AO46" s="316" t="n">
        <f aca="false">IF(AO13=0,"no data",AVERAGE(AO13:AO19))</f>
        <v>1005.2054228473</v>
      </c>
      <c r="AP46" s="314" t="n">
        <f aca="false">AN46*AO46</f>
        <v>159773.487993223</v>
      </c>
      <c r="AQ46" s="318" t="n">
        <f aca="false">IF(AQ13=0,"no data", AVERAGE(AQ13:AQ19))</f>
        <v>8699.18442684944</v>
      </c>
      <c r="AR46" s="309"/>
      <c r="AS46" s="310"/>
      <c r="AX46" s="0" t="n">
        <f aca="false">3413/12465</f>
        <v>0.273806658644204</v>
      </c>
      <c r="BA46" s="289"/>
      <c r="BC46" s="290"/>
      <c r="BR46" s="5"/>
      <c r="BS46" s="5"/>
    </row>
    <row r="47" customFormat="false" ht="14.3" hidden="false" customHeight="false" outlineLevel="0" collapsed="false">
      <c r="A47" s="290"/>
      <c r="B47" s="301" t="s">
        <v>315</v>
      </c>
      <c r="C47" s="314" t="n">
        <f aca="false">IF(C20=0,"no data", AVERAGE(C20:C26))</f>
        <v>93.0757142857143</v>
      </c>
      <c r="D47" s="312" t="n">
        <f aca="false">IF(D20=0,"no data", AVERAGE(D20:D26))</f>
        <v>0.648785714285714</v>
      </c>
      <c r="E47" s="302" t="n">
        <f aca="false">IF(E20=0,"no data",AVERAGE(E20:E26))</f>
        <v>84.8342857142857</v>
      </c>
      <c r="F47" s="314" t="n">
        <f aca="false">IF(F20=0,"no data", AVERAGE(F20:F26))</f>
        <v>102.857142857143</v>
      </c>
      <c r="G47" s="314" t="n">
        <f aca="false">IF(G20=0,"no data", AVERAGE(G20:G26))</f>
        <v>84.2857142857143</v>
      </c>
      <c r="H47" s="311" t="n">
        <f aca="false">SUM(H20:H26)+INT(SUM(I20:I26)/60)</f>
        <v>168</v>
      </c>
      <c r="I47" s="311" t="n">
        <f aca="false">SUM(I20:I26)-INT(SUM(I26:I26)/60)*60</f>
        <v>0</v>
      </c>
      <c r="J47" s="311" t="n">
        <f aca="false">SUM(J20:J26)+INT(SUM(K20:K26)/60)</f>
        <v>168</v>
      </c>
      <c r="K47" s="311" t="n">
        <f aca="false">SUM(K20:K26)-INT(SUM(K20:K26)/60)*60</f>
        <v>0</v>
      </c>
      <c r="L47" s="311" t="n">
        <f aca="false">SUM(L20:L26)+INT(SUM(M20:M26)/60)</f>
        <v>0</v>
      </c>
      <c r="M47" s="311" t="n">
        <f aca="false">SUM(M20:M26)-INT(SUM(M20:M26)/60)*60</f>
        <v>0</v>
      </c>
      <c r="N47" s="311" t="n">
        <f aca="false">SUM(N20:N26)+INT(SUM(O20:O26)/60)</f>
        <v>0</v>
      </c>
      <c r="O47" s="311" t="n">
        <f aca="false">SUM(O20:O26)-INT(SUM(O20:O26)/60)*60</f>
        <v>0</v>
      </c>
      <c r="P47" s="311" t="n">
        <f aca="false">SUM(P20:P26)+INT(SUM(Q20:Q26)/60)</f>
        <v>0</v>
      </c>
      <c r="Q47" s="311" t="n">
        <f aca="false">SUM(Q20:Q26)-INT(SUM(Q20:Q26)/60)*60</f>
        <v>0</v>
      </c>
      <c r="R47" s="313" t="n">
        <f aca="false">IF(R20=0,"no data", AVERAGE(R20:R26))</f>
        <v>3466</v>
      </c>
      <c r="S47" s="313" t="n">
        <f aca="false">IF(S20=0,"no data", AVERAGE(S20:S26))</f>
        <v>2843.71428571429</v>
      </c>
      <c r="T47" s="313" t="n">
        <f aca="false">IF(T20=0,"no data", AVERAGE(T20:T26))</f>
        <v>2843.71428571429</v>
      </c>
      <c r="U47" s="319" t="n">
        <f aca="false">IF(U20=0,"no data", SUM(U20:U26))</f>
        <v>19420</v>
      </c>
      <c r="V47" s="319" t="n">
        <f aca="false">IF(V20=0,"no data", SUM(V20:V26))</f>
        <v>20016</v>
      </c>
      <c r="W47" s="319" t="n">
        <f aca="false">IF(W20=0,"no data", AVERAGE(W20:W26))</f>
        <v>39.2857142857143</v>
      </c>
      <c r="X47" s="314" t="str">
        <f aca="false">IF(AND(X20=0,X21=0,X22=0,X23=0,X24=0,X25=0,X26=0),"No outage",SUM(X20:X26))</f>
        <v>No outage</v>
      </c>
      <c r="Y47" s="314" t="n">
        <f aca="false">IF(AND(Y20=0,Y21=0,Y22=0,Y23=0,Y24=0,Y25=0,Y26=0),"No outage",SUM(Y20:Y26))</f>
        <v>273</v>
      </c>
      <c r="Z47" s="319" t="str">
        <f aca="false">IF(Z20=0,"no data", AVERAGE(Z20:Z26))</f>
        <v>no data</v>
      </c>
      <c r="AA47" s="314" t="n">
        <f aca="false">IF(AND(AA20=0,AA21=0,AA22=0,AA23=0,AA24=0,AA25=0,AA26=0),"No outage",SUM(AA20:AA26))</f>
        <v>420</v>
      </c>
      <c r="AB47" s="314" t="str">
        <f aca="false">IF(AB20=0,"no data", AVERAGE(AB20:AB26))</f>
        <v>no data</v>
      </c>
      <c r="AC47" s="314" t="n">
        <f aca="false">IF(AC20=0,"no data", SUM(AC20:AC26))</f>
        <v>596</v>
      </c>
      <c r="AD47" s="319" t="n">
        <f aca="false">IF(AD20=0,"no data", SUM(AD20:AD26))</f>
        <v>-486</v>
      </c>
      <c r="AE47" s="314" t="n">
        <f aca="false">IF(AE20=0,"no data", AVERAGE(AE20:AE26))</f>
        <v>121.857142857143</v>
      </c>
      <c r="AF47" s="315" t="n">
        <f aca="false">IF(AF20=0,"no data", AVERAGE(AF20:AF26))</f>
        <v>0.977786846693829</v>
      </c>
      <c r="AG47" s="314" t="n">
        <f aca="false">IF(AG20=0,"no data", AVERAGE(AG20:AG26))</f>
        <v>144.416666666667</v>
      </c>
      <c r="AH47" s="315" t="n">
        <f aca="false">IF(AH20=0,"no data", AVERAGE(AH20:AH26))</f>
        <v>0.800423737109178</v>
      </c>
      <c r="AI47" s="315" t="n">
        <f aca="false">IF(AI20=0,"no data", AVERAGE(AI20:AI26))</f>
        <v>1</v>
      </c>
      <c r="AJ47" s="315" t="n">
        <f aca="false">IF(AJ20=0,"no data", AVERAGE(AJ20:AJ26))</f>
        <v>0.862597756819383</v>
      </c>
      <c r="AK47" s="314" t="n">
        <f aca="false">IF(AK20=0,"no data", SUM(AK20:AK26))</f>
        <v>28.509</v>
      </c>
      <c r="AL47" s="314" t="n">
        <f aca="false">IF(AL20=0,"no data", AVERAGE(AL20:AL26))</f>
        <v>138.734285714286</v>
      </c>
      <c r="AM47" s="314" t="n">
        <f aca="false">AK47*AL47</f>
        <v>3955.17575142857</v>
      </c>
      <c r="AN47" s="314" t="n">
        <f aca="false">IF(AN20=0,"no data", SUM(AN20:AN25))</f>
        <v>140.2981927</v>
      </c>
      <c r="AO47" s="314" t="n">
        <f aca="false">IF(AO20=0,"no data", AVERAGE(AO20:AO25))</f>
        <v>1000.92091222253</v>
      </c>
      <c r="AP47" s="314" t="n">
        <f aca="false">AN47*AO47</f>
        <v>140427.395020456</v>
      </c>
      <c r="AQ47" s="318" t="n">
        <f aca="false">IF(AQ20=0,"no data", AVERAGE(AQ20:AQ26))</f>
        <v>8645.90552642085</v>
      </c>
      <c r="AR47" s="309"/>
      <c r="AS47" s="310"/>
      <c r="AT47" s="290"/>
      <c r="AU47" s="290"/>
      <c r="AV47" s="290"/>
      <c r="AW47" s="290" t="n">
        <f aca="false">1440-600</f>
        <v>840</v>
      </c>
      <c r="AX47" s="290" t="n">
        <f aca="false">3413/12796</f>
        <v>0.266723976242576</v>
      </c>
      <c r="AY47" s="290"/>
      <c r="AZ47" s="290"/>
      <c r="BA47" s="289"/>
      <c r="BB47" s="290"/>
      <c r="BC47" s="290"/>
      <c r="BD47" s="290"/>
      <c r="BE47" s="290"/>
      <c r="BF47" s="290"/>
      <c r="BG47" s="290"/>
      <c r="BR47" s="5"/>
      <c r="BS47" s="5"/>
    </row>
    <row r="48" customFormat="false" ht="14.3" hidden="false" customHeight="false" outlineLevel="0" collapsed="false">
      <c r="B48" s="301" t="s">
        <v>316</v>
      </c>
      <c r="C48" s="314" t="n">
        <f aca="false">IF(C21=0,"no data", AVERAGE(C27:C33))</f>
        <v>89.2328571428571</v>
      </c>
      <c r="D48" s="312" t="n">
        <f aca="false">IF(D21=0,"no data", AVERAGE(D27:D33))</f>
        <v>0.671042857142857</v>
      </c>
      <c r="E48" s="302" t="n">
        <f aca="false">IF(E20=0,"no data",AVERAGE(E20:E26))</f>
        <v>84.8342857142857</v>
      </c>
      <c r="F48" s="314" t="n">
        <f aca="false">IF(F21=0,"no data", AVERAGE(F27:F33))</f>
        <v>99.7585714285714</v>
      </c>
      <c r="G48" s="314" t="n">
        <f aca="false">IF(G21=0,"no data", AVERAGE(G27:G33))</f>
        <v>81.2285714285714</v>
      </c>
      <c r="H48" s="311" t="n">
        <f aca="false">SUM(H27:H33)+INT(SUM(I27:I33)/60)</f>
        <v>160</v>
      </c>
      <c r="I48" s="311" t="n">
        <f aca="false">SUM(I27:I33)-INT(SUM(I27:I33)/60)*60</f>
        <v>5</v>
      </c>
      <c r="J48" s="311" t="n">
        <f aca="false">SUM(J27:J33)+INT(SUM(K27:K33)/60)</f>
        <v>168</v>
      </c>
      <c r="K48" s="311" t="n">
        <f aca="false">SUM(K27:K33)-INT(SUM(K27:K33)/60)*60</f>
        <v>0</v>
      </c>
      <c r="L48" s="311" t="n">
        <f aca="false">SUM(L27:L33)+INT(SUM(M27:M33)/60)</f>
        <v>7</v>
      </c>
      <c r="M48" s="311" t="n">
        <f aca="false">SUM(M27:M33)-INT(SUM(M27:M33)/60)*60</f>
        <v>21</v>
      </c>
      <c r="N48" s="311" t="n">
        <f aca="false">SUM(N27:N33)+INT(SUM(O27:O33)/60)</f>
        <v>0</v>
      </c>
      <c r="O48" s="311" t="n">
        <f aca="false">SUM(O27:O33)-INT(SUM(O27:O33)/60)*60</f>
        <v>0</v>
      </c>
      <c r="P48" s="311" t="n">
        <f aca="false">SUM(P27:P33)+INT(SUM(Q27:Q33)/60)</f>
        <v>0</v>
      </c>
      <c r="Q48" s="311" t="n">
        <f aca="false">SUM(Q27:Q33)-INT(SUM(Q27:Q33)/60)*60</f>
        <v>0</v>
      </c>
      <c r="R48" s="313" t="n">
        <f aca="false">IF(R27=0,"no data", AVERAGE(R27:R33))</f>
        <v>3506.57142857143</v>
      </c>
      <c r="S48" s="313" t="n">
        <f aca="false">IF(S27=0,"no data", AVERAGE(S27:S33))</f>
        <v>2903.85714285714</v>
      </c>
      <c r="T48" s="313" t="n">
        <f aca="false">IF(T27=0,"no data", AVERAGE(T27:T33))</f>
        <v>2810.42857142857</v>
      </c>
      <c r="U48" s="313" t="n">
        <f aca="false">IF(U27=0,"no data", SUM(U27:U33))</f>
        <v>19255</v>
      </c>
      <c r="V48" s="313" t="n">
        <f aca="false">IF(V27=0,"no data", SUM(V27:V33))</f>
        <v>19843</v>
      </c>
      <c r="W48" s="319" t="n">
        <f aca="false">IF(W27=0,"no data", AVERAGE(W27:W33))</f>
        <v>40</v>
      </c>
      <c r="X48" s="314" t="str">
        <f aca="false">IF(AND(X27=0,X28=0,X29=0,X30=0,X31=0,X32=0,X33=0),"No outage",SUM(X27:X33))</f>
        <v>No outage</v>
      </c>
      <c r="Y48" s="314" t="n">
        <f aca="false">IF(AND(Y27=0,Y28=0,Y29=0,Y30=0,Y31=0,Y32=0,Y33=0),"No outage",SUM(Y27:Y33))</f>
        <v>277</v>
      </c>
      <c r="Z48" s="319" t="str">
        <f aca="false">IF(Z27=0,"no data", AVERAGE(Z27:Z33))</f>
        <v>no data</v>
      </c>
      <c r="AA48" s="314" t="n">
        <f aca="false">IF(AND(AA27=0,AA28=0,AA29=0,AA30=0,AA31=0,AA32=0,AA33=0),"No outage",SUM(AA27:AA33))</f>
        <v>420</v>
      </c>
      <c r="AB48" s="314" t="str">
        <f aca="false">IF(AB27=0,"no data", AVERAGE(AB27:AB33))</f>
        <v>no data</v>
      </c>
      <c r="AC48" s="313" t="n">
        <f aca="false">IF(AC27=0,"no data", SUM(AC27:AC33))</f>
        <v>588</v>
      </c>
      <c r="AD48" s="313" t="n">
        <f aca="false">IF(AD27=0,"no data", SUM(AD27:AD33))</f>
        <v>-418</v>
      </c>
      <c r="AE48" s="319" t="n">
        <f aca="false">IF(AE27=0,"no data", AVERAGE(AE27:AE33))</f>
        <v>122.571428571429</v>
      </c>
      <c r="AF48" s="312" t="n">
        <f aca="false">IF(AF27=0,"no data", AVERAGE(AF27:AF33))</f>
        <v>0.963526494164239</v>
      </c>
      <c r="AG48" s="314" t="n">
        <f aca="false">IF(AG27=0,"no data", AVERAGE(AG27:AG33))</f>
        <v>146.107142857143</v>
      </c>
      <c r="AH48" s="312" t="n">
        <f aca="false">IF(AH27=0,"no data", AVERAGE(AH27:AH33))</f>
        <v>0.784467820911325</v>
      </c>
      <c r="AI48" s="312" t="n">
        <f aca="false">IF(AI27=0,"no data", AVERAGE(AI27:AI33))</f>
        <v>1</v>
      </c>
      <c r="AJ48" s="312" t="n">
        <f aca="false">IF(AJ27=0,"no data", AVERAGE(AJ27:AJ33))</f>
        <v>0.859448339287753</v>
      </c>
      <c r="AK48" s="313" t="n">
        <f aca="false">IF(AK27=0,"no data", SUM(AK27:AK33))</f>
        <v>26.879</v>
      </c>
      <c r="AL48" s="314" t="n">
        <f aca="false">IF(AL27=0,"no data", AVERAGE(AL27:AL33))</f>
        <v>141.788571428571</v>
      </c>
      <c r="AM48" s="314" t="n">
        <f aca="false">AK48*AL48</f>
        <v>3811.13501142857</v>
      </c>
      <c r="AN48" s="314" t="n">
        <f aca="false">IF(AN27=0,"no data", SUM(AN27:AN33))</f>
        <v>163.0099164</v>
      </c>
      <c r="AO48" s="314" t="n">
        <f aca="false">IF(AO27=0,"no data", AVERAGE(AO27:AO33))</f>
        <v>998.929857742218</v>
      </c>
      <c r="AP48" s="314" t="n">
        <f aca="false">AN48*AO48</f>
        <v>162835.472600023</v>
      </c>
      <c r="AQ48" s="318" t="n">
        <f aca="false">IF(AQ27=0,"no data", AVERAGE(AQ27:AQ33))</f>
        <v>8656.51965807734</v>
      </c>
      <c r="AR48" s="309"/>
      <c r="AS48" s="310"/>
      <c r="BA48" s="289"/>
      <c r="BC48" s="290"/>
      <c r="BR48" s="5"/>
      <c r="BS48" s="5"/>
    </row>
    <row r="49" customFormat="false" ht="14.3" hidden="false" customHeight="false" outlineLevel="0" collapsed="false">
      <c r="B49" s="301" t="s">
        <v>123</v>
      </c>
      <c r="C49" s="314" t="n">
        <f aca="false">IF(C22=0,"no data", AVERAGE(C28:C34))</f>
        <v>88.6757142857143</v>
      </c>
      <c r="D49" s="312" t="n">
        <f aca="false">IF(D22=0,"no data", AVERAGE(D28:D34))</f>
        <v>0.673328571428571</v>
      </c>
      <c r="E49" s="302" t="n">
        <f aca="false">IF(E21=0,"no data",AVERAGE(E21:E27))</f>
        <v>84.5914285714286</v>
      </c>
      <c r="F49" s="314" t="n">
        <f aca="false">IF(F22=0,"no data", AVERAGE(F28:F34))</f>
        <v>99.1871428571429</v>
      </c>
      <c r="G49" s="314" t="n">
        <f aca="false">IF(G22=0,"no data", AVERAGE(G28:G34))</f>
        <v>80.8</v>
      </c>
      <c r="H49" s="311" t="n">
        <f aca="false">SUM(H28:H34)+INT(SUM(I28:I34)/60)</f>
        <v>160</v>
      </c>
      <c r="I49" s="311" t="n">
        <f aca="false">SUM(I28:I34)-INT(SUM(I28:I34)/60)*60</f>
        <v>5</v>
      </c>
      <c r="J49" s="311" t="n">
        <f aca="false">SUM(J28:J34)+INT(SUM(K28:K34)/60)</f>
        <v>168</v>
      </c>
      <c r="K49" s="311" t="n">
        <f aca="false">SUM(K28:K34)-INT(SUM(K28:K34)/60)*60</f>
        <v>0</v>
      </c>
      <c r="L49" s="311" t="n">
        <f aca="false">SUM(L28:L34)+INT(SUM(M28:M34)/60)</f>
        <v>7</v>
      </c>
      <c r="M49" s="311" t="n">
        <f aca="false">SUM(M28:M34)-INT(SUM(M28:M34)/60)*60</f>
        <v>21</v>
      </c>
      <c r="N49" s="311" t="n">
        <f aca="false">SUM(N28:N34)+INT(SUM(O28:O34)/60)</f>
        <v>0</v>
      </c>
      <c r="O49" s="311" t="n">
        <f aca="false">SUM(O28:O34)-INT(SUM(O28:O34)/60)*60</f>
        <v>0</v>
      </c>
      <c r="P49" s="311" t="n">
        <f aca="false">SUM(P28:P34)+INT(SUM(Q28:Q34)/60)</f>
        <v>12</v>
      </c>
      <c r="Q49" s="311" t="n">
        <f aca="false">SUM(Q28:Q34)-INT(SUM(Q28:Q34)/60)*60</f>
        <v>0</v>
      </c>
      <c r="R49" s="313" t="n">
        <f aca="false">IF(R28=0,"no data", AVERAGE(R28:R34))</f>
        <v>3512.28571428571</v>
      </c>
      <c r="S49" s="313" t="n">
        <f aca="false">IF(S28=0,"no data", AVERAGE(S28:S34))</f>
        <v>2939.14285714286</v>
      </c>
      <c r="T49" s="313" t="n">
        <f aca="false">IF(T28=0,"no data", AVERAGE(T28:T34))</f>
        <v>2845.71428571429</v>
      </c>
      <c r="U49" s="313" t="n">
        <f aca="false">IF(U28=0,"no data", SUM(U28:U34))</f>
        <v>19501</v>
      </c>
      <c r="V49" s="313" t="n">
        <f aca="false">IF(V28=0,"no data", SUM(V28:V34))</f>
        <v>20093</v>
      </c>
      <c r="W49" s="319" t="n">
        <f aca="false">IF(W28=0,"no data", AVERAGE(W28:W34))</f>
        <v>39.8571428571429</v>
      </c>
      <c r="X49" s="314" t="str">
        <f aca="false">IF(AND(X28=0,X29=0,X30=0,X31=0,X32=0,X33=0,X34=0),"No outage",SUM(X28:X34))</f>
        <v>No outage</v>
      </c>
      <c r="Y49" s="314" t="n">
        <f aca="false">IF(AND(Y28=0,Y29=0,Y30=0,Y31=0,Y32=0,Y33=0,Y34=0),"No outage",SUM(Y28:Y34))</f>
        <v>278</v>
      </c>
      <c r="Z49" s="319" t="str">
        <f aca="false">IF(Z28=0,"no data", AVERAGE(Z28:Z34))</f>
        <v>no data</v>
      </c>
      <c r="AA49" s="314" t="n">
        <f aca="false">IF(AND(AA28=0,AA29=0,AA30=0,AA31=0,AA32=0,AA33=0,AA34=0),"No outage",SUM(AA28:AA34))</f>
        <v>419</v>
      </c>
      <c r="AB49" s="314" t="str">
        <f aca="false">IF(AB28=0,"no data", AVERAGE(AB28:AB34))</f>
        <v>no data</v>
      </c>
      <c r="AC49" s="313" t="n">
        <f aca="false">IF(AC28=0,"no data", SUM(AC28:AC34))</f>
        <v>592</v>
      </c>
      <c r="AD49" s="313" t="n">
        <f aca="false">IF(AD28=0,"no data", SUM(AD28:AD34))</f>
        <v>-419</v>
      </c>
      <c r="AE49" s="319" t="n">
        <f aca="false">IF(AE28=0,"no data", AVERAGE(AE28:AE34))</f>
        <v>125</v>
      </c>
      <c r="AF49" s="312" t="n">
        <f aca="false">IF(AF28=0,"no data", AVERAGE(AF28:AF34))</f>
        <v>0.957034966075235</v>
      </c>
      <c r="AG49" s="314" t="n">
        <f aca="false">IF(AG28=0,"no data", AVERAGE(AG28:AG34))</f>
        <v>146.345238095238</v>
      </c>
      <c r="AH49" s="312" t="n">
        <f aca="false">IF(AH28=0,"no data", AVERAGE(AH28:AH34))</f>
        <v>0.793142416559232</v>
      </c>
      <c r="AI49" s="312" t="n">
        <f aca="false">IF(AI28=0,"no data", AVERAGE(AI28:AI34))</f>
        <v>1</v>
      </c>
      <c r="AJ49" s="312" t="n">
        <f aca="false">IF(AJ28=0,"no data", AVERAGE(AJ28:AJ34))</f>
        <v>0.869658804455992</v>
      </c>
      <c r="AK49" s="313" t="n">
        <f aca="false">IF(AK28=0,"no data", SUM(AK28:AK34))</f>
        <v>26.768</v>
      </c>
      <c r="AL49" s="314" t="n">
        <f aca="false">IF(AL28=0,"no data", AVERAGE(AL28:AL34))</f>
        <v>143.077142857143</v>
      </c>
      <c r="AM49" s="314" t="n">
        <f aca="false">AK49*AL49</f>
        <v>3829.88896</v>
      </c>
      <c r="AN49" s="314" t="n">
        <f aca="false">IF(AN28=0,"no data", SUM(AN28:AN34))</f>
        <v>165.4863477</v>
      </c>
      <c r="AO49" s="314" t="n">
        <f aca="false">IF(AO28=0,"no data", AVERAGE(AO28:AO34))</f>
        <v>999.994055271239</v>
      </c>
      <c r="AP49" s="314" t="n">
        <f aca="false">AN49*AO49</f>
        <v>165485.363928549</v>
      </c>
      <c r="AQ49" s="318" t="n">
        <f aca="false">IF(AQ28=0,"no data", AVERAGE(AQ28:AQ34))</f>
        <v>8682.27970254352</v>
      </c>
      <c r="AR49" s="309"/>
      <c r="AS49" s="310"/>
      <c r="BA49" s="289"/>
      <c r="BC49" s="290"/>
      <c r="BR49" s="5"/>
      <c r="BS49" s="5"/>
    </row>
    <row r="50" customFormat="false" ht="14.3" hidden="false" customHeight="false" outlineLevel="0" collapsed="false">
      <c r="B50" s="2"/>
      <c r="C50" s="320"/>
      <c r="D50" s="320"/>
      <c r="E50" s="320"/>
      <c r="F50" s="320"/>
      <c r="G50" s="321"/>
      <c r="H50" s="321"/>
      <c r="I50" s="321"/>
      <c r="J50" s="321"/>
      <c r="K50" s="322"/>
      <c r="L50" s="322"/>
      <c r="M50" s="322"/>
      <c r="N50" s="322"/>
      <c r="O50" s="323"/>
      <c r="P50" s="323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3"/>
      <c r="AD50" s="323"/>
      <c r="AE50" s="320"/>
      <c r="AF50" s="323"/>
      <c r="AG50" s="323"/>
      <c r="AH50" s="320"/>
      <c r="AI50" s="320"/>
      <c r="AJ50" s="320"/>
      <c r="AK50" s="320"/>
      <c r="AL50" s="320"/>
      <c r="AM50" s="320"/>
      <c r="AQ50" s="300"/>
      <c r="AR50" s="300"/>
      <c r="AS50" s="300"/>
      <c r="AT50" s="300"/>
      <c r="BA50" s="289"/>
      <c r="BC50" s="290"/>
      <c r="BR50" s="5"/>
      <c r="BS50" s="5"/>
    </row>
    <row r="51" customFormat="false" ht="14.95" hidden="false" customHeight="false" outlineLevel="0" collapsed="false">
      <c r="B51" s="2"/>
      <c r="C51" s="320"/>
      <c r="D51" s="320"/>
      <c r="E51" s="320"/>
      <c r="F51" s="320"/>
      <c r="G51" s="321"/>
      <c r="H51" s="321"/>
      <c r="I51" s="321"/>
      <c r="J51" s="321"/>
      <c r="K51" s="322"/>
      <c r="L51" s="322"/>
      <c r="M51" s="322"/>
      <c r="N51" s="322"/>
      <c r="O51" s="323"/>
      <c r="P51" s="323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3"/>
      <c r="AD51" s="323"/>
      <c r="AE51" s="320"/>
      <c r="AF51" s="323"/>
      <c r="AG51" s="323"/>
      <c r="AH51" s="320"/>
      <c r="AI51" s="320"/>
      <c r="AJ51" s="320"/>
      <c r="AK51" s="320"/>
      <c r="AL51" s="320"/>
      <c r="AM51" s="320"/>
      <c r="AQ51" s="300"/>
      <c r="AR51" s="300"/>
      <c r="AS51" s="300"/>
      <c r="AT51" s="300"/>
      <c r="BA51" s="289"/>
      <c r="BC51" s="290"/>
      <c r="BO51" s="0" t="n">
        <f aca="false">24*14</f>
        <v>336</v>
      </c>
      <c r="BR51" s="5"/>
      <c r="BS51" s="5"/>
    </row>
    <row r="52" customFormat="false" ht="16.3" hidden="false" customHeight="false" outlineLevel="0" collapsed="false">
      <c r="B52" s="324" t="s">
        <v>175</v>
      </c>
      <c r="C52" s="325" t="s">
        <v>176</v>
      </c>
      <c r="D52" s="325"/>
      <c r="E52" s="325"/>
      <c r="F52" s="325"/>
      <c r="G52" s="325"/>
      <c r="H52" s="325"/>
      <c r="I52" s="325"/>
      <c r="J52" s="325"/>
      <c r="K52" s="325"/>
      <c r="L52" s="325"/>
      <c r="M52" s="325"/>
      <c r="N52" s="325"/>
      <c r="O52" s="325"/>
      <c r="P52" s="325"/>
      <c r="Q52" s="325"/>
      <c r="R52" s="325"/>
      <c r="S52" s="325"/>
      <c r="T52" s="325"/>
      <c r="U52" s="325"/>
      <c r="V52" s="325"/>
      <c r="W52" s="325"/>
      <c r="X52" s="325"/>
      <c r="Y52" s="325"/>
      <c r="Z52" s="325"/>
      <c r="AA52" s="325"/>
      <c r="AB52" s="325"/>
      <c r="AC52" s="325"/>
      <c r="AD52" s="325"/>
      <c r="AE52" s="325"/>
      <c r="AF52" s="323"/>
      <c r="AG52" s="323"/>
      <c r="AH52" s="320"/>
      <c r="AI52" s="320"/>
      <c r="AJ52" s="320"/>
      <c r="AK52" s="320"/>
      <c r="AL52" s="320"/>
      <c r="AM52" s="320"/>
      <c r="AQ52" s="300"/>
      <c r="AR52" s="300"/>
      <c r="AS52" s="300"/>
      <c r="AT52" s="300"/>
      <c r="BA52" s="289"/>
      <c r="BO52" s="0" t="n">
        <f aca="false">20*21</f>
        <v>420</v>
      </c>
      <c r="BR52" s="5"/>
      <c r="BS52" s="5"/>
    </row>
    <row r="53" customFormat="false" ht="15.65" hidden="false" customHeight="true" outlineLevel="0" collapsed="false">
      <c r="B53" s="326" t="n">
        <v>43709</v>
      </c>
      <c r="C53" s="327" t="s">
        <v>317</v>
      </c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327"/>
      <c r="S53" s="327"/>
      <c r="T53" s="327"/>
      <c r="U53" s="327"/>
      <c r="V53" s="327"/>
      <c r="W53" s="327"/>
      <c r="X53" s="327"/>
      <c r="Y53" s="327"/>
      <c r="Z53" s="327"/>
      <c r="AA53" s="327"/>
      <c r="AB53" s="327"/>
      <c r="AC53" s="327"/>
      <c r="AD53" s="327"/>
      <c r="AE53" s="327"/>
      <c r="AF53" s="323"/>
      <c r="AG53" s="323"/>
      <c r="AH53" s="320"/>
      <c r="AI53" s="320"/>
      <c r="AJ53" s="320"/>
      <c r="AK53" s="320"/>
      <c r="AL53" s="320"/>
      <c r="AM53" s="320"/>
      <c r="AQ53" s="300"/>
      <c r="AR53" s="300"/>
      <c r="AS53" s="300"/>
      <c r="AT53" s="300"/>
      <c r="BA53" s="289"/>
      <c r="BO53" s="0" t="n">
        <f aca="false">24*15</f>
        <v>360</v>
      </c>
      <c r="BR53" s="5"/>
      <c r="BS53" s="5"/>
    </row>
    <row r="54" customFormat="false" ht="15.65" hidden="false" customHeight="true" outlineLevel="0" collapsed="false">
      <c r="B54" s="326" t="n">
        <v>43710</v>
      </c>
      <c r="C54" s="327" t="s">
        <v>318</v>
      </c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327"/>
      <c r="S54" s="327"/>
      <c r="T54" s="327"/>
      <c r="U54" s="327"/>
      <c r="V54" s="327"/>
      <c r="W54" s="327"/>
      <c r="X54" s="327"/>
      <c r="Y54" s="327"/>
      <c r="Z54" s="327"/>
      <c r="AA54" s="327"/>
      <c r="AB54" s="327"/>
      <c r="AC54" s="327"/>
      <c r="AD54" s="327"/>
      <c r="AE54" s="327"/>
      <c r="AF54" s="323"/>
      <c r="AG54" s="323"/>
      <c r="AH54" s="320"/>
      <c r="AI54" s="320"/>
      <c r="AJ54" s="320"/>
      <c r="AK54" s="320"/>
      <c r="AL54" s="320"/>
      <c r="AM54" s="320"/>
      <c r="AQ54" s="300"/>
      <c r="AR54" s="300"/>
      <c r="AS54" s="300"/>
      <c r="AT54" s="300"/>
      <c r="BA54" s="289"/>
      <c r="BO54" s="0" t="n">
        <f aca="false">SUM(BO51:BO53)</f>
        <v>1116</v>
      </c>
      <c r="BR54" s="5"/>
      <c r="BS54" s="5"/>
    </row>
    <row r="55" customFormat="false" ht="15.65" hidden="false" customHeight="true" outlineLevel="0" collapsed="false">
      <c r="B55" s="326" t="n">
        <v>43711</v>
      </c>
      <c r="C55" s="327" t="s">
        <v>319</v>
      </c>
      <c r="D55" s="327"/>
      <c r="E55" s="327"/>
      <c r="F55" s="327"/>
      <c r="G55" s="327"/>
      <c r="H55" s="327"/>
      <c r="I55" s="327"/>
      <c r="J55" s="327"/>
      <c r="K55" s="327"/>
      <c r="L55" s="327"/>
      <c r="M55" s="327"/>
      <c r="N55" s="327"/>
      <c r="O55" s="327"/>
      <c r="P55" s="327"/>
      <c r="Q55" s="327"/>
      <c r="R55" s="327"/>
      <c r="S55" s="327"/>
      <c r="T55" s="327"/>
      <c r="U55" s="327"/>
      <c r="V55" s="327"/>
      <c r="W55" s="327"/>
      <c r="X55" s="327"/>
      <c r="Y55" s="327"/>
      <c r="Z55" s="327"/>
      <c r="AA55" s="327"/>
      <c r="AB55" s="327"/>
      <c r="AC55" s="327"/>
      <c r="AD55" s="327"/>
      <c r="AE55" s="327"/>
      <c r="AF55" s="323"/>
      <c r="AG55" s="323"/>
      <c r="AH55" s="320"/>
      <c r="AI55" s="320"/>
      <c r="AJ55" s="320"/>
      <c r="AK55" s="320"/>
      <c r="AL55" s="320"/>
      <c r="AM55" s="320"/>
      <c r="AQ55" s="300"/>
      <c r="AR55" s="300"/>
      <c r="AS55" s="300"/>
      <c r="AT55" s="300"/>
      <c r="BA55" s="289"/>
      <c r="BP55" s="0" t="n">
        <f aca="false">BO54/50</f>
        <v>22.32</v>
      </c>
      <c r="BR55" s="5"/>
      <c r="BS55" s="5"/>
    </row>
    <row r="56" customFormat="false" ht="15.65" hidden="false" customHeight="true" outlineLevel="0" collapsed="false">
      <c r="B56" s="326" t="n">
        <v>43712</v>
      </c>
      <c r="C56" s="327" t="s">
        <v>279</v>
      </c>
      <c r="D56" s="327"/>
      <c r="E56" s="327"/>
      <c r="F56" s="327"/>
      <c r="G56" s="327"/>
      <c r="H56" s="327"/>
      <c r="I56" s="327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7"/>
      <c r="AB56" s="327"/>
      <c r="AC56" s="327"/>
      <c r="AD56" s="327"/>
      <c r="AE56" s="327"/>
      <c r="AF56" s="323"/>
      <c r="AG56" s="323"/>
      <c r="AH56" s="320"/>
      <c r="AI56" s="320"/>
      <c r="AJ56" s="320"/>
      <c r="AK56" s="320"/>
      <c r="AL56" s="320"/>
      <c r="AM56" s="320"/>
      <c r="AQ56" s="300"/>
      <c r="AR56" s="300"/>
      <c r="AS56" s="300"/>
      <c r="AT56" s="300"/>
      <c r="BA56" s="289"/>
      <c r="BR56" s="5"/>
      <c r="BS56" s="5"/>
    </row>
    <row r="57" customFormat="false" ht="15.65" hidden="false" customHeight="true" outlineLevel="0" collapsed="false">
      <c r="B57" s="326" t="n">
        <v>43713</v>
      </c>
      <c r="C57" s="327" t="s">
        <v>279</v>
      </c>
      <c r="D57" s="327"/>
      <c r="E57" s="327"/>
      <c r="F57" s="327"/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7"/>
      <c r="AA57" s="327"/>
      <c r="AB57" s="327"/>
      <c r="AC57" s="327"/>
      <c r="AD57" s="327"/>
      <c r="AE57" s="327"/>
      <c r="AF57" s="323"/>
      <c r="AG57" s="323"/>
      <c r="AH57" s="320"/>
      <c r="AI57" s="320"/>
      <c r="AJ57" s="320"/>
      <c r="AK57" s="320"/>
      <c r="AL57" s="320"/>
      <c r="AM57" s="320"/>
      <c r="AQ57" s="300"/>
      <c r="AR57" s="300"/>
      <c r="AS57" s="300"/>
      <c r="AT57" s="300"/>
      <c r="BA57" s="289"/>
      <c r="BR57" s="5"/>
      <c r="BS57" s="5"/>
    </row>
    <row r="58" customFormat="false" ht="15.65" hidden="false" customHeight="true" outlineLevel="0" collapsed="false">
      <c r="B58" s="326" t="n">
        <v>43714</v>
      </c>
      <c r="C58" s="327" t="s">
        <v>320</v>
      </c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7"/>
      <c r="AA58" s="327"/>
      <c r="AB58" s="327"/>
      <c r="AC58" s="327"/>
      <c r="AD58" s="327"/>
      <c r="AE58" s="327"/>
      <c r="AF58" s="323"/>
      <c r="AG58" s="323"/>
      <c r="AH58" s="320"/>
      <c r="AI58" s="320"/>
      <c r="AJ58" s="320"/>
      <c r="AK58" s="320"/>
      <c r="AL58" s="320"/>
      <c r="AM58" s="320"/>
      <c r="AQ58" s="300"/>
      <c r="AR58" s="300"/>
      <c r="AS58" s="300"/>
      <c r="AT58" s="300"/>
      <c r="BA58" s="289"/>
      <c r="BR58" s="5"/>
      <c r="BS58" s="5"/>
    </row>
    <row r="59" customFormat="false" ht="15.65" hidden="false" customHeight="true" outlineLevel="0" collapsed="false">
      <c r="B59" s="326" t="n">
        <v>43715</v>
      </c>
      <c r="C59" s="327" t="s">
        <v>279</v>
      </c>
      <c r="D59" s="327"/>
      <c r="E59" s="327"/>
      <c r="F59" s="327"/>
      <c r="G59" s="327"/>
      <c r="H59" s="327"/>
      <c r="I59" s="327"/>
      <c r="J59" s="327"/>
      <c r="K59" s="327"/>
      <c r="L59" s="327"/>
      <c r="M59" s="327"/>
      <c r="N59" s="327"/>
      <c r="O59" s="327"/>
      <c r="P59" s="327"/>
      <c r="Q59" s="327"/>
      <c r="R59" s="327"/>
      <c r="S59" s="327"/>
      <c r="T59" s="327"/>
      <c r="U59" s="327"/>
      <c r="V59" s="327"/>
      <c r="W59" s="327"/>
      <c r="X59" s="327"/>
      <c r="Y59" s="327"/>
      <c r="Z59" s="327"/>
      <c r="AA59" s="327"/>
      <c r="AB59" s="327"/>
      <c r="AC59" s="327"/>
      <c r="AD59" s="327"/>
      <c r="AE59" s="327"/>
      <c r="AF59" s="323"/>
      <c r="AG59" s="323"/>
      <c r="AH59" s="320"/>
      <c r="AI59" s="320"/>
      <c r="AJ59" s="320"/>
      <c r="AK59" s="320"/>
      <c r="AL59" s="320"/>
      <c r="AM59" s="320"/>
      <c r="AQ59" s="300"/>
      <c r="AR59" s="300"/>
      <c r="AS59" s="300"/>
      <c r="AT59" s="300"/>
      <c r="BA59" s="289"/>
      <c r="BR59" s="5"/>
      <c r="BS59" s="5"/>
    </row>
    <row r="60" customFormat="false" ht="15.65" hidden="false" customHeight="true" outlineLevel="0" collapsed="false">
      <c r="B60" s="326" t="n">
        <v>43716</v>
      </c>
      <c r="C60" s="327" t="s">
        <v>321</v>
      </c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3"/>
      <c r="AG60" s="323"/>
      <c r="AH60" s="320"/>
      <c r="AI60" s="320"/>
      <c r="AJ60" s="320"/>
      <c r="AK60" s="320"/>
      <c r="AL60" s="320"/>
      <c r="AM60" s="320"/>
      <c r="AQ60" s="300"/>
      <c r="AR60" s="300"/>
      <c r="AS60" s="300"/>
      <c r="AT60" s="300"/>
      <c r="BA60" s="289"/>
      <c r="BR60" s="5"/>
      <c r="BS60" s="5"/>
    </row>
    <row r="61" customFormat="false" ht="15.65" hidden="false" customHeight="true" outlineLevel="0" collapsed="false">
      <c r="B61" s="326" t="n">
        <v>43717</v>
      </c>
      <c r="C61" s="327" t="s">
        <v>279</v>
      </c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3"/>
      <c r="AG61" s="323"/>
      <c r="AH61" s="320"/>
      <c r="AI61" s="320"/>
      <c r="AJ61" s="320"/>
      <c r="AK61" s="320"/>
      <c r="AL61" s="320"/>
      <c r="AM61" s="320"/>
      <c r="AQ61" s="300"/>
      <c r="AR61" s="300"/>
      <c r="AS61" s="300"/>
      <c r="AT61" s="300"/>
      <c r="BA61" s="289"/>
      <c r="BR61" s="5"/>
      <c r="BS61" s="5"/>
    </row>
    <row r="62" customFormat="false" ht="15.65" hidden="false" customHeight="true" outlineLevel="0" collapsed="false">
      <c r="B62" s="326" t="n">
        <v>43718</v>
      </c>
      <c r="C62" s="327" t="s">
        <v>322</v>
      </c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3"/>
      <c r="AG62" s="323"/>
      <c r="AH62" s="320"/>
      <c r="AI62" s="320"/>
      <c r="AJ62" s="320"/>
      <c r="AK62" s="320"/>
      <c r="AL62" s="320"/>
      <c r="AM62" s="320"/>
      <c r="AQ62" s="300"/>
      <c r="AR62" s="300"/>
      <c r="AS62" s="300"/>
      <c r="AT62" s="300"/>
      <c r="BA62" s="289"/>
      <c r="BR62" s="5"/>
      <c r="BS62" s="5"/>
    </row>
    <row r="63" customFormat="false" ht="15.65" hidden="false" customHeight="true" outlineLevel="0" collapsed="false">
      <c r="B63" s="326" t="n">
        <v>43719</v>
      </c>
      <c r="C63" s="327" t="s">
        <v>322</v>
      </c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3"/>
      <c r="AG63" s="323"/>
      <c r="AH63" s="320"/>
      <c r="AI63" s="320"/>
      <c r="AJ63" s="320"/>
      <c r="AK63" s="320"/>
      <c r="AL63" s="320"/>
      <c r="AM63" s="320"/>
      <c r="AQ63" s="300"/>
      <c r="AR63" s="300"/>
      <c r="AS63" s="300"/>
      <c r="AT63" s="300"/>
      <c r="BA63" s="289"/>
      <c r="BR63" s="5"/>
      <c r="BS63" s="5"/>
    </row>
    <row r="64" customFormat="false" ht="15.65" hidden="false" customHeight="true" outlineLevel="0" collapsed="false">
      <c r="B64" s="326" t="n">
        <v>43720</v>
      </c>
      <c r="C64" s="327" t="s">
        <v>323</v>
      </c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3"/>
      <c r="AG64" s="323"/>
      <c r="AH64" s="320"/>
      <c r="AI64" s="320"/>
      <c r="AJ64" s="320"/>
      <c r="AK64" s="320"/>
      <c r="AL64" s="320"/>
      <c r="AM64" s="320"/>
      <c r="AQ64" s="300"/>
      <c r="AR64" s="300"/>
      <c r="AS64" s="300"/>
      <c r="AT64" s="300"/>
      <c r="BA64" s="289"/>
      <c r="BR64" s="5"/>
      <c r="BS64" s="5"/>
    </row>
    <row r="65" customFormat="false" ht="15.65" hidden="false" customHeight="true" outlineLevel="0" collapsed="false">
      <c r="B65" s="326" t="n">
        <v>43721</v>
      </c>
      <c r="C65" s="327" t="s">
        <v>272</v>
      </c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3"/>
      <c r="AG65" s="323"/>
      <c r="AH65" s="320"/>
      <c r="AI65" s="320"/>
      <c r="AJ65" s="320"/>
      <c r="AK65" s="320"/>
      <c r="AL65" s="320"/>
      <c r="AM65" s="320"/>
      <c r="AQ65" s="300"/>
      <c r="AR65" s="300"/>
      <c r="AS65" s="300"/>
      <c r="AT65" s="300"/>
      <c r="BA65" s="289"/>
      <c r="BR65" s="5"/>
      <c r="BS65" s="5"/>
    </row>
    <row r="66" customFormat="false" ht="15.65" hidden="false" customHeight="true" outlineLevel="0" collapsed="false">
      <c r="B66" s="326" t="n">
        <v>43722</v>
      </c>
      <c r="C66" s="327" t="s">
        <v>290</v>
      </c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3"/>
      <c r="AG66" s="323"/>
      <c r="AH66" s="320"/>
      <c r="AI66" s="320"/>
      <c r="AJ66" s="320"/>
      <c r="AK66" s="320"/>
      <c r="AL66" s="320"/>
      <c r="AM66" s="320"/>
      <c r="AQ66" s="300"/>
      <c r="AR66" s="300"/>
      <c r="AS66" s="300"/>
      <c r="AT66" s="300"/>
      <c r="BA66" s="289"/>
      <c r="BR66" s="5"/>
      <c r="BS66" s="5"/>
    </row>
    <row r="67" customFormat="false" ht="15.65" hidden="false" customHeight="true" outlineLevel="0" collapsed="false">
      <c r="B67" s="326" t="n">
        <v>43723</v>
      </c>
      <c r="C67" s="327" t="s">
        <v>272</v>
      </c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3"/>
      <c r="AG67" s="323"/>
      <c r="AH67" s="320"/>
      <c r="AI67" s="320"/>
      <c r="AJ67" s="320"/>
      <c r="AK67" s="320"/>
      <c r="AL67" s="320"/>
      <c r="AM67" s="320"/>
      <c r="AQ67" s="300"/>
      <c r="AR67" s="300"/>
      <c r="AS67" s="300"/>
      <c r="AT67" s="300"/>
      <c r="BA67" s="289"/>
      <c r="BR67" s="5"/>
      <c r="BS67" s="5"/>
    </row>
    <row r="68" customFormat="false" ht="15.65" hidden="false" customHeight="true" outlineLevel="0" collapsed="false">
      <c r="B68" s="326" t="n">
        <v>43724</v>
      </c>
      <c r="C68" s="327" t="s">
        <v>290</v>
      </c>
      <c r="D68" s="327"/>
      <c r="E68" s="327"/>
      <c r="F68" s="327"/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3"/>
      <c r="AG68" s="323"/>
      <c r="AH68" s="320"/>
      <c r="AI68" s="320"/>
      <c r="AJ68" s="320"/>
      <c r="AK68" s="320"/>
      <c r="AL68" s="320"/>
      <c r="AM68" s="320"/>
      <c r="AQ68" s="300"/>
      <c r="AR68" s="300"/>
      <c r="AS68" s="300"/>
      <c r="AT68" s="300"/>
      <c r="BA68" s="289"/>
      <c r="BR68" s="5"/>
      <c r="BS68" s="5"/>
    </row>
    <row r="69" customFormat="false" ht="15.65" hidden="false" customHeight="true" outlineLevel="0" collapsed="false">
      <c r="B69" s="326" t="n">
        <v>43725</v>
      </c>
      <c r="C69" s="327" t="s">
        <v>290</v>
      </c>
      <c r="D69" s="327"/>
      <c r="E69" s="327"/>
      <c r="F69" s="327"/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3"/>
      <c r="AG69" s="323"/>
      <c r="AH69" s="320"/>
      <c r="AI69" s="320"/>
      <c r="AJ69" s="320"/>
      <c r="AK69" s="320"/>
      <c r="AL69" s="320"/>
      <c r="AM69" s="320"/>
      <c r="AQ69" s="300"/>
      <c r="AR69" s="300"/>
      <c r="AS69" s="300"/>
      <c r="AT69" s="300"/>
      <c r="BA69" s="289"/>
      <c r="BR69" s="5"/>
      <c r="BS69" s="5"/>
    </row>
    <row r="70" customFormat="false" ht="15.65" hidden="false" customHeight="true" outlineLevel="0" collapsed="false">
      <c r="B70" s="326" t="n">
        <v>43726</v>
      </c>
      <c r="C70" s="327" t="s">
        <v>311</v>
      </c>
      <c r="D70" s="327"/>
      <c r="E70" s="327"/>
      <c r="F70" s="327"/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3"/>
      <c r="AG70" s="323"/>
      <c r="AH70" s="320"/>
      <c r="AI70" s="320"/>
      <c r="AJ70" s="320"/>
      <c r="AK70" s="320"/>
      <c r="AL70" s="320"/>
      <c r="AM70" s="320"/>
      <c r="AQ70" s="300"/>
      <c r="AR70" s="300"/>
      <c r="AS70" s="300"/>
      <c r="AT70" s="300"/>
      <c r="BA70" s="289"/>
      <c r="BR70" s="5"/>
      <c r="BS70" s="5"/>
    </row>
    <row r="71" customFormat="false" ht="15.65" hidden="false" customHeight="true" outlineLevel="0" collapsed="false">
      <c r="B71" s="326" t="n">
        <v>43727</v>
      </c>
      <c r="C71" s="327" t="s">
        <v>290</v>
      </c>
      <c r="D71" s="327"/>
      <c r="E71" s="327"/>
      <c r="F71" s="327"/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3"/>
      <c r="AG71" s="323"/>
      <c r="AH71" s="320"/>
      <c r="AI71" s="320"/>
      <c r="AJ71" s="320"/>
      <c r="AK71" s="320"/>
      <c r="AL71" s="320"/>
      <c r="AM71" s="320"/>
      <c r="AQ71" s="300"/>
      <c r="AR71" s="300"/>
      <c r="AS71" s="300"/>
      <c r="AT71" s="300"/>
      <c r="BA71" s="289"/>
      <c r="BR71" s="5"/>
      <c r="BS71" s="5"/>
    </row>
    <row r="72" customFormat="false" ht="15.65" hidden="false" customHeight="true" outlineLevel="0" collapsed="false">
      <c r="B72" s="326" t="n">
        <v>43728</v>
      </c>
      <c r="C72" s="327" t="s">
        <v>324</v>
      </c>
      <c r="D72" s="327"/>
      <c r="E72" s="327"/>
      <c r="F72" s="327"/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3"/>
      <c r="AG72" s="323"/>
      <c r="AH72" s="320"/>
      <c r="AI72" s="320"/>
      <c r="AJ72" s="320"/>
      <c r="AK72" s="320"/>
      <c r="AL72" s="320"/>
      <c r="AM72" s="320"/>
      <c r="AQ72" s="300"/>
      <c r="AR72" s="300"/>
      <c r="AS72" s="300"/>
      <c r="AT72" s="300"/>
      <c r="BA72" s="289"/>
      <c r="BR72" s="5"/>
      <c r="BS72" s="5"/>
    </row>
    <row r="73" customFormat="false" ht="15.65" hidden="false" customHeight="true" outlineLevel="0" collapsed="false">
      <c r="B73" s="326" t="n">
        <v>43729</v>
      </c>
      <c r="C73" s="327" t="s">
        <v>325</v>
      </c>
      <c r="D73" s="327"/>
      <c r="E73" s="327"/>
      <c r="F73" s="327"/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3"/>
      <c r="AG73" s="323"/>
      <c r="AH73" s="320"/>
      <c r="AI73" s="320"/>
      <c r="AJ73" s="320"/>
      <c r="AK73" s="320"/>
      <c r="AL73" s="320"/>
      <c r="AM73" s="320"/>
      <c r="AQ73" s="300"/>
      <c r="AR73" s="300"/>
      <c r="AS73" s="300"/>
      <c r="AT73" s="300"/>
      <c r="BA73" s="289"/>
      <c r="BR73" s="5"/>
      <c r="BS73" s="5"/>
    </row>
    <row r="74" customFormat="false" ht="15.65" hidden="false" customHeight="true" outlineLevel="0" collapsed="false">
      <c r="B74" s="326" t="n">
        <v>43730</v>
      </c>
      <c r="C74" s="327" t="s">
        <v>326</v>
      </c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3"/>
      <c r="AG74" s="323"/>
      <c r="AH74" s="320"/>
      <c r="AI74" s="320"/>
      <c r="AJ74" s="320"/>
      <c r="AK74" s="320"/>
      <c r="AL74" s="320"/>
      <c r="AM74" s="320"/>
      <c r="AQ74" s="300"/>
      <c r="AR74" s="300"/>
      <c r="AS74" s="300"/>
      <c r="AT74" s="300"/>
      <c r="BA74" s="289"/>
      <c r="BR74" s="5"/>
      <c r="BS74" s="5"/>
    </row>
    <row r="75" customFormat="false" ht="15.65" hidden="false" customHeight="true" outlineLevel="0" collapsed="false">
      <c r="B75" s="326" t="n">
        <v>43731</v>
      </c>
      <c r="C75" s="327" t="s">
        <v>327</v>
      </c>
      <c r="D75" s="327"/>
      <c r="E75" s="327"/>
      <c r="F75" s="327"/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3"/>
      <c r="AG75" s="323"/>
      <c r="AH75" s="320"/>
      <c r="AI75" s="320"/>
      <c r="AJ75" s="320"/>
      <c r="AK75" s="320"/>
      <c r="AL75" s="320"/>
      <c r="AM75" s="320"/>
      <c r="AQ75" s="300"/>
      <c r="AR75" s="300"/>
      <c r="AS75" s="300"/>
      <c r="AT75" s="300"/>
      <c r="BA75" s="289"/>
      <c r="BR75" s="5"/>
      <c r="BS75" s="5"/>
    </row>
    <row r="76" customFormat="false" ht="15.65" hidden="false" customHeight="true" outlineLevel="0" collapsed="false">
      <c r="B76" s="326" t="n">
        <v>43732</v>
      </c>
      <c r="C76" s="327" t="s">
        <v>328</v>
      </c>
      <c r="D76" s="327"/>
      <c r="E76" s="327"/>
      <c r="F76" s="327"/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3"/>
      <c r="AG76" s="323"/>
      <c r="AH76" s="320"/>
      <c r="AI76" s="320"/>
      <c r="AJ76" s="320"/>
      <c r="AK76" s="320"/>
      <c r="AL76" s="320"/>
      <c r="AM76" s="320"/>
      <c r="AQ76" s="300"/>
      <c r="AR76" s="300"/>
      <c r="AS76" s="300"/>
      <c r="AT76" s="300"/>
      <c r="BA76" s="289"/>
      <c r="BR76" s="5"/>
      <c r="BS76" s="5"/>
    </row>
    <row r="77" customFormat="false" ht="15.65" hidden="false" customHeight="true" outlineLevel="0" collapsed="false">
      <c r="B77" s="326" t="n">
        <v>43733</v>
      </c>
      <c r="C77" s="327" t="s">
        <v>329</v>
      </c>
      <c r="D77" s="327"/>
      <c r="E77" s="327"/>
      <c r="F77" s="327"/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3"/>
      <c r="AG77" s="323"/>
      <c r="AH77" s="320"/>
      <c r="AI77" s="320"/>
      <c r="AJ77" s="320"/>
      <c r="AK77" s="320"/>
      <c r="AL77" s="320"/>
      <c r="AM77" s="320"/>
      <c r="AQ77" s="300"/>
      <c r="AR77" s="300"/>
      <c r="AS77" s="300"/>
      <c r="AT77" s="300"/>
      <c r="BA77" s="289"/>
      <c r="BR77" s="5"/>
      <c r="BS77" s="5"/>
    </row>
    <row r="78" customFormat="false" ht="15.65" hidden="false" customHeight="true" outlineLevel="0" collapsed="false">
      <c r="B78" s="326" t="n">
        <v>43734</v>
      </c>
      <c r="C78" s="327" t="s">
        <v>330</v>
      </c>
      <c r="D78" s="327"/>
      <c r="E78" s="327"/>
      <c r="F78" s="327"/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3"/>
      <c r="AG78" s="323"/>
      <c r="AH78" s="320"/>
      <c r="AI78" s="320"/>
      <c r="AJ78" s="320"/>
      <c r="AK78" s="320"/>
      <c r="AL78" s="320"/>
      <c r="AM78" s="320"/>
      <c r="AQ78" s="300"/>
      <c r="AR78" s="300"/>
      <c r="AS78" s="300"/>
      <c r="AT78" s="300"/>
      <c r="BA78" s="289"/>
      <c r="BR78" s="5"/>
      <c r="BS78" s="5"/>
    </row>
    <row r="79" customFormat="false" ht="15.65" hidden="false" customHeight="true" outlineLevel="0" collapsed="false">
      <c r="B79" s="326" t="n">
        <v>43735</v>
      </c>
      <c r="C79" s="327" t="s">
        <v>331</v>
      </c>
      <c r="D79" s="327"/>
      <c r="E79" s="327"/>
      <c r="F79" s="327"/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3"/>
      <c r="AG79" s="323"/>
      <c r="AH79" s="320"/>
      <c r="AI79" s="320"/>
      <c r="AJ79" s="320"/>
      <c r="AK79" s="320"/>
      <c r="AL79" s="320"/>
      <c r="AM79" s="320"/>
      <c r="AQ79" s="300"/>
      <c r="AR79" s="300"/>
      <c r="AS79" s="300"/>
      <c r="AT79" s="300"/>
      <c r="BA79" s="289"/>
      <c r="BR79" s="5"/>
      <c r="BS79" s="5"/>
    </row>
    <row r="80" customFormat="false" ht="15.65" hidden="false" customHeight="true" outlineLevel="0" collapsed="false">
      <c r="B80" s="326" t="n">
        <v>43736</v>
      </c>
      <c r="C80" s="327" t="s">
        <v>332</v>
      </c>
      <c r="D80" s="327"/>
      <c r="E80" s="327"/>
      <c r="F80" s="327"/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3"/>
      <c r="AG80" s="323"/>
      <c r="AH80" s="320"/>
      <c r="AI80" s="320"/>
      <c r="AJ80" s="320"/>
      <c r="AK80" s="320"/>
      <c r="AL80" s="320"/>
      <c r="AM80" s="320"/>
      <c r="AQ80" s="300"/>
      <c r="AR80" s="300"/>
      <c r="AS80" s="300"/>
      <c r="AT80" s="300"/>
      <c r="BA80" s="289"/>
      <c r="BR80" s="5"/>
      <c r="BS80" s="5"/>
    </row>
    <row r="81" customFormat="false" ht="15.65" hidden="false" customHeight="true" outlineLevel="0" collapsed="false">
      <c r="B81" s="326" t="n">
        <v>43737</v>
      </c>
      <c r="C81" s="327" t="s">
        <v>333</v>
      </c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3"/>
      <c r="AG81" s="323"/>
      <c r="AH81" s="320"/>
      <c r="AI81" s="320"/>
      <c r="AJ81" s="320"/>
      <c r="AK81" s="320"/>
      <c r="AL81" s="320"/>
      <c r="AM81" s="320"/>
      <c r="AQ81" s="300"/>
      <c r="AR81" s="300"/>
      <c r="AS81" s="300"/>
      <c r="AT81" s="300"/>
      <c r="BA81" s="289"/>
      <c r="BR81" s="5"/>
      <c r="BS81" s="5"/>
    </row>
    <row r="82" customFormat="false" ht="15.65" hidden="false" customHeight="true" outlineLevel="0" collapsed="false">
      <c r="B82" s="326" t="n">
        <v>43738</v>
      </c>
      <c r="C82" s="327" t="s">
        <v>334</v>
      </c>
      <c r="D82" s="327"/>
      <c r="E82" s="327"/>
      <c r="F82" s="327"/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27"/>
      <c r="AB82" s="327"/>
      <c r="AC82" s="327"/>
      <c r="AD82" s="327"/>
      <c r="AE82" s="327"/>
      <c r="AF82" s="323"/>
      <c r="AG82" s="323"/>
      <c r="AH82" s="320"/>
      <c r="AI82" s="320"/>
      <c r="AJ82" s="320"/>
      <c r="AK82" s="320"/>
      <c r="AL82" s="320"/>
      <c r="AM82" s="320"/>
      <c r="AQ82" s="300"/>
      <c r="AR82" s="300"/>
      <c r="AS82" s="300"/>
      <c r="AT82" s="300"/>
      <c r="BA82" s="289"/>
      <c r="BR82" s="5"/>
      <c r="BS82" s="5"/>
    </row>
    <row r="97" customFormat="false" ht="14.3" hidden="false" customHeight="false" outlineLevel="0" collapsed="false">
      <c r="N97" s="0" t="n">
        <f aca="false">4/60</f>
        <v>0.0666666666666667</v>
      </c>
      <c r="S97" s="0" t="n">
        <f aca="false">49/60</f>
        <v>0.816666666666667</v>
      </c>
      <c r="U97" s="0" t="n">
        <f aca="false">18/60</f>
        <v>0.3</v>
      </c>
    </row>
    <row r="99" customFormat="false" ht="14.3" hidden="false" customHeight="false" outlineLevel="0" collapsed="false">
      <c r="N99" s="0" t="n">
        <f aca="false">49/60</f>
        <v>0.816666666666667</v>
      </c>
      <c r="S99" s="0" t="n">
        <f aca="false">32/60</f>
        <v>0.533333333333333</v>
      </c>
    </row>
    <row r="101" customFormat="false" ht="14.3" hidden="false" customHeight="false" outlineLevel="0" collapsed="false">
      <c r="S101" s="0" t="n">
        <f aca="false">17/60</f>
        <v>0.283333333333333</v>
      </c>
    </row>
    <row r="102" customFormat="false" ht="14.3" hidden="false" customHeight="false" outlineLevel="0" collapsed="false">
      <c r="N102" s="0" t="n">
        <f aca="false">15/60</f>
        <v>0.25</v>
      </c>
    </row>
    <row r="103" customFormat="false" ht="14.3" hidden="false" customHeight="false" outlineLevel="0" collapsed="false">
      <c r="S103" s="0" t="n">
        <f aca="false">11/60</f>
        <v>0.183333333333333</v>
      </c>
    </row>
    <row r="105" customFormat="false" ht="14.3" hidden="false" customHeight="false" outlineLevel="0" collapsed="false">
      <c r="N105" s="0" t="n">
        <f aca="false">56/60</f>
        <v>0.933333333333333</v>
      </c>
    </row>
  </sheetData>
  <mergeCells count="110">
    <mergeCell ref="B1:Y1"/>
    <mergeCell ref="B2:AG2"/>
    <mergeCell ref="B3:B5"/>
    <mergeCell ref="C3:C5"/>
    <mergeCell ref="D3:D5"/>
    <mergeCell ref="E3:E5"/>
    <mergeCell ref="F3:G4"/>
    <mergeCell ref="H3:K3"/>
    <mergeCell ref="L3:O3"/>
    <mergeCell ref="P3:Q4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R3:AR5"/>
    <mergeCell ref="AT3:AT5"/>
    <mergeCell ref="AU3:AU5"/>
    <mergeCell ref="AV3:AV5"/>
    <mergeCell ref="AW3:AW5"/>
    <mergeCell ref="AX3:AX5"/>
    <mergeCell ref="AY3:AY5"/>
    <mergeCell ref="AZ3:AZ5"/>
    <mergeCell ref="BB3:BB5"/>
    <mergeCell ref="BC3:BC5"/>
    <mergeCell ref="BD3:BD5"/>
    <mergeCell ref="BE3:BE5"/>
    <mergeCell ref="BF3:BF5"/>
    <mergeCell ref="BG3:BG5"/>
    <mergeCell ref="BK3:BL3"/>
    <mergeCell ref="BN3:BN5"/>
    <mergeCell ref="BO3:BO5"/>
    <mergeCell ref="BP3:BP5"/>
    <mergeCell ref="BR3:BR5"/>
    <mergeCell ref="BS3:BS5"/>
    <mergeCell ref="BT3:BT5"/>
    <mergeCell ref="H4:I4"/>
    <mergeCell ref="J4:K4"/>
    <mergeCell ref="L4:M4"/>
    <mergeCell ref="N4:O4"/>
    <mergeCell ref="BH4:BH5"/>
    <mergeCell ref="BI4:BI5"/>
    <mergeCell ref="BJ4:BJ5"/>
    <mergeCell ref="BK4:BK5"/>
    <mergeCell ref="BL4:BL5"/>
    <mergeCell ref="BM4:BM5"/>
    <mergeCell ref="BQ4:BQ5"/>
    <mergeCell ref="A6:A12"/>
    <mergeCell ref="A13:A19"/>
    <mergeCell ref="A20:A26"/>
    <mergeCell ref="A27:A33"/>
    <mergeCell ref="A34:A40"/>
    <mergeCell ref="F44:G44"/>
    <mergeCell ref="H44:I44"/>
    <mergeCell ref="J44:K44"/>
    <mergeCell ref="L44:M44"/>
    <mergeCell ref="N44:O44"/>
    <mergeCell ref="P44:Q44"/>
    <mergeCell ref="C52:AE52"/>
    <mergeCell ref="C53:AE53"/>
    <mergeCell ref="C54:AE54"/>
    <mergeCell ref="C55:AE55"/>
    <mergeCell ref="C56:AE56"/>
    <mergeCell ref="C57:AE57"/>
    <mergeCell ref="C58:AE58"/>
    <mergeCell ref="C59:AE59"/>
    <mergeCell ref="C60:AE60"/>
    <mergeCell ref="C61:AE61"/>
    <mergeCell ref="C62:AE62"/>
    <mergeCell ref="C63:AE63"/>
    <mergeCell ref="C64:AE64"/>
    <mergeCell ref="C65:AE65"/>
    <mergeCell ref="C66:AE66"/>
    <mergeCell ref="C67:AE67"/>
    <mergeCell ref="C68:AE68"/>
    <mergeCell ref="C69:AE69"/>
    <mergeCell ref="C70:AE70"/>
    <mergeCell ref="C71:AE71"/>
    <mergeCell ref="C72:AE72"/>
    <mergeCell ref="C73:AE73"/>
    <mergeCell ref="C74:AE74"/>
    <mergeCell ref="C75:AE75"/>
    <mergeCell ref="C76:AE76"/>
    <mergeCell ref="C77:AE77"/>
    <mergeCell ref="C78:AE78"/>
    <mergeCell ref="C79:AE79"/>
    <mergeCell ref="C80:AE80"/>
    <mergeCell ref="C81:AE81"/>
    <mergeCell ref="C82:AE82"/>
  </mergeCells>
  <conditionalFormatting sqref="R13:T15 R16">
    <cfRule type="cellIs" priority="2" operator="greaterThan" aboveAverage="0" equalAverage="0" bottom="0" percent="0" rank="0" text="" dxfId="8">
      <formula>3768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0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3" activeCellId="0" sqref="A33"/>
    </sheetView>
  </sheetViews>
  <sheetFormatPr defaultColWidth="8.54296875" defaultRowHeight="14.3" zeroHeight="false" outlineLevelRow="0" outlineLevelCol="0"/>
  <cols>
    <col collapsed="false" customWidth="true" hidden="false" outlineLevel="0" max="2" min="2" style="0" width="10.87"/>
    <col collapsed="false" customWidth="true" hidden="false" outlineLevel="0" max="39" min="39" style="0" width="9.63"/>
    <col collapsed="false" customWidth="true" hidden="false" outlineLevel="0" max="41" min="41" style="0" width="9.63"/>
    <col collapsed="false" customWidth="true" hidden="false" outlineLevel="0" max="42" min="42" style="0" width="9.25"/>
    <col collapsed="false" customWidth="true" hidden="false" outlineLevel="0" max="43" min="43" style="0" width="10.75"/>
    <col collapsed="false" customWidth="true" hidden="false" outlineLevel="0" max="70" min="70" style="0" width="9.63"/>
    <col collapsed="false" customWidth="true" hidden="false" outlineLevel="0" max="72" min="72" style="0" width="10"/>
  </cols>
  <sheetData>
    <row r="1" customFormat="false" ht="18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3"/>
      <c r="AD1" s="3"/>
      <c r="AE1" s="4"/>
      <c r="AF1" s="4"/>
      <c r="AG1" s="4"/>
      <c r="AH1" s="4"/>
      <c r="AI1" s="4"/>
      <c r="AJ1" s="4"/>
      <c r="AK1" s="4"/>
      <c r="AL1" s="4"/>
      <c r="AM1" s="4"/>
      <c r="BR1" s="5"/>
      <c r="BS1" s="5"/>
    </row>
    <row r="2" customFormat="false" ht="19.05" hidden="false" customHeight="false" outlineLevel="0" collapsed="false">
      <c r="B2" s="6" t="n">
        <v>43739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8"/>
      <c r="AL2" s="8"/>
      <c r="AM2" s="8"/>
      <c r="AN2" s="8"/>
      <c r="AO2" s="8"/>
      <c r="AP2" s="8"/>
      <c r="AQ2" s="8"/>
      <c r="AR2" s="8"/>
      <c r="AS2" s="9"/>
      <c r="AT2" s="10"/>
      <c r="AU2" s="10"/>
      <c r="AV2" s="10"/>
      <c r="AW2" s="10"/>
      <c r="AX2" s="10"/>
      <c r="AY2" s="11"/>
      <c r="AZ2" s="11"/>
      <c r="BR2" s="5"/>
      <c r="BS2" s="5"/>
    </row>
    <row r="3" customFormat="false" ht="29.25" hidden="false" customHeight="true" outlineLevel="0" collapsed="false">
      <c r="A3" s="12"/>
      <c r="B3" s="13" t="s">
        <v>1</v>
      </c>
      <c r="C3" s="14" t="s">
        <v>2</v>
      </c>
      <c r="D3" s="15" t="s">
        <v>3</v>
      </c>
      <c r="E3" s="14" t="s">
        <v>4</v>
      </c>
      <c r="F3" s="16" t="s">
        <v>5</v>
      </c>
      <c r="G3" s="16"/>
      <c r="H3" s="17" t="s">
        <v>6</v>
      </c>
      <c r="I3" s="17"/>
      <c r="J3" s="17"/>
      <c r="K3" s="17"/>
      <c r="L3" s="17" t="s">
        <v>7</v>
      </c>
      <c r="M3" s="17"/>
      <c r="N3" s="17"/>
      <c r="O3" s="17"/>
      <c r="P3" s="18" t="s">
        <v>8</v>
      </c>
      <c r="Q3" s="18"/>
      <c r="R3" s="19" t="s">
        <v>9</v>
      </c>
      <c r="S3" s="20" t="s">
        <v>10</v>
      </c>
      <c r="T3" s="21" t="s">
        <v>11</v>
      </c>
      <c r="U3" s="22" t="s">
        <v>12</v>
      </c>
      <c r="V3" s="23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5" t="s">
        <v>20</v>
      </c>
      <c r="AD3" s="26" t="s">
        <v>21</v>
      </c>
      <c r="AE3" s="27" t="s">
        <v>22</v>
      </c>
      <c r="AF3" s="26" t="s">
        <v>23</v>
      </c>
      <c r="AG3" s="28" t="s">
        <v>24</v>
      </c>
      <c r="AH3" s="28" t="s">
        <v>25</v>
      </c>
      <c r="AI3" s="28" t="s">
        <v>26</v>
      </c>
      <c r="AJ3" s="29" t="s">
        <v>27</v>
      </c>
      <c r="AK3" s="30" t="s">
        <v>28</v>
      </c>
      <c r="AL3" s="31" t="s">
        <v>29</v>
      </c>
      <c r="AM3" s="29" t="s">
        <v>30</v>
      </c>
      <c r="AN3" s="31" t="s">
        <v>31</v>
      </c>
      <c r="AO3" s="31" t="s">
        <v>32</v>
      </c>
      <c r="AP3" s="29" t="s">
        <v>33</v>
      </c>
      <c r="AQ3" s="32" t="s">
        <v>34</v>
      </c>
      <c r="AR3" s="33" t="s">
        <v>35</v>
      </c>
      <c r="AS3" s="34"/>
      <c r="AT3" s="35" t="s">
        <v>36</v>
      </c>
      <c r="AU3" s="36" t="s">
        <v>37</v>
      </c>
      <c r="AV3" s="36" t="s">
        <v>38</v>
      </c>
      <c r="AW3" s="36" t="s">
        <v>39</v>
      </c>
      <c r="AX3" s="36" t="s">
        <v>40</v>
      </c>
      <c r="AY3" s="36" t="s">
        <v>41</v>
      </c>
      <c r="AZ3" s="36" t="s">
        <v>42</v>
      </c>
      <c r="BB3" s="36" t="s">
        <v>43</v>
      </c>
      <c r="BC3" s="36" t="s">
        <v>44</v>
      </c>
      <c r="BD3" s="36" t="s">
        <v>45</v>
      </c>
      <c r="BE3" s="36" t="s">
        <v>46</v>
      </c>
      <c r="BF3" s="36" t="s">
        <v>47</v>
      </c>
      <c r="BG3" s="36" t="s">
        <v>48</v>
      </c>
      <c r="BH3" s="36" t="s">
        <v>49</v>
      </c>
      <c r="BI3" s="36" t="s">
        <v>50</v>
      </c>
      <c r="BJ3" s="36" t="s">
        <v>52</v>
      </c>
      <c r="BK3" s="36" t="s">
        <v>53</v>
      </c>
      <c r="BL3" s="36"/>
      <c r="BM3" s="36" t="s">
        <v>55</v>
      </c>
      <c r="BN3" s="36" t="s">
        <v>56</v>
      </c>
      <c r="BO3" s="37" t="s">
        <v>57</v>
      </c>
      <c r="BP3" s="37" t="s">
        <v>58</v>
      </c>
      <c r="BQ3" s="36" t="s">
        <v>61</v>
      </c>
      <c r="BR3" s="39" t="s">
        <v>59</v>
      </c>
      <c r="BS3" s="39" t="s">
        <v>60</v>
      </c>
      <c r="BT3" s="40" t="s">
        <v>65</v>
      </c>
    </row>
    <row r="4" customFormat="false" ht="14.95" hidden="false" customHeight="true" outlineLevel="0" collapsed="false">
      <c r="A4" s="42"/>
      <c r="B4" s="13"/>
      <c r="C4" s="14"/>
      <c r="D4" s="15"/>
      <c r="E4" s="14"/>
      <c r="F4" s="16"/>
      <c r="G4" s="16"/>
      <c r="H4" s="43" t="s">
        <v>68</v>
      </c>
      <c r="I4" s="43"/>
      <c r="J4" s="44" t="s">
        <v>69</v>
      </c>
      <c r="K4" s="44"/>
      <c r="L4" s="43" t="s">
        <v>68</v>
      </c>
      <c r="M4" s="43"/>
      <c r="N4" s="44" t="s">
        <v>69</v>
      </c>
      <c r="O4" s="44"/>
      <c r="P4" s="18"/>
      <c r="Q4" s="18"/>
      <c r="R4" s="19"/>
      <c r="S4" s="20"/>
      <c r="T4" s="21"/>
      <c r="U4" s="22"/>
      <c r="V4" s="23"/>
      <c r="W4" s="24"/>
      <c r="X4" s="24"/>
      <c r="Y4" s="24"/>
      <c r="Z4" s="24"/>
      <c r="AA4" s="24"/>
      <c r="AB4" s="24"/>
      <c r="AC4" s="25"/>
      <c r="AD4" s="26"/>
      <c r="AE4" s="27"/>
      <c r="AF4" s="26"/>
      <c r="AG4" s="28"/>
      <c r="AH4" s="28"/>
      <c r="AI4" s="28"/>
      <c r="AJ4" s="29"/>
      <c r="AK4" s="30"/>
      <c r="AL4" s="31"/>
      <c r="AM4" s="29"/>
      <c r="AN4" s="31"/>
      <c r="AO4" s="31"/>
      <c r="AP4" s="29"/>
      <c r="AQ4" s="32"/>
      <c r="AR4" s="33"/>
      <c r="AS4" s="34"/>
      <c r="AT4" s="35"/>
      <c r="AU4" s="36"/>
      <c r="AV4" s="36"/>
      <c r="AW4" s="36"/>
      <c r="AX4" s="36"/>
      <c r="AY4" s="36"/>
      <c r="AZ4" s="36"/>
      <c r="BB4" s="36"/>
      <c r="BC4" s="36"/>
      <c r="BD4" s="36"/>
      <c r="BE4" s="36"/>
      <c r="BF4" s="36"/>
      <c r="BG4" s="36"/>
      <c r="BH4" s="45" t="s">
        <v>70</v>
      </c>
      <c r="BI4" s="45" t="s">
        <v>70</v>
      </c>
      <c r="BJ4" s="37" t="s">
        <v>72</v>
      </c>
      <c r="BK4" s="37" t="s">
        <v>72</v>
      </c>
      <c r="BL4" s="37" t="s">
        <v>73</v>
      </c>
      <c r="BM4" s="45" t="s">
        <v>75</v>
      </c>
      <c r="BN4" s="36"/>
      <c r="BO4" s="37"/>
      <c r="BP4" s="37"/>
      <c r="BQ4" s="45" t="s">
        <v>70</v>
      </c>
      <c r="BR4" s="39"/>
      <c r="BS4" s="39"/>
      <c r="BT4" s="40"/>
    </row>
    <row r="5" customFormat="false" ht="14.95" hidden="false" customHeight="false" outlineLevel="0" collapsed="false">
      <c r="A5" s="42"/>
      <c r="B5" s="13"/>
      <c r="C5" s="14"/>
      <c r="D5" s="15"/>
      <c r="E5" s="14"/>
      <c r="F5" s="48" t="s">
        <v>78</v>
      </c>
      <c r="G5" s="44" t="s">
        <v>79</v>
      </c>
      <c r="H5" s="49" t="s">
        <v>80</v>
      </c>
      <c r="I5" s="50" t="s">
        <v>81</v>
      </c>
      <c r="J5" s="50" t="s">
        <v>80</v>
      </c>
      <c r="K5" s="51" t="s">
        <v>81</v>
      </c>
      <c r="L5" s="43" t="s">
        <v>80</v>
      </c>
      <c r="M5" s="50" t="s">
        <v>81</v>
      </c>
      <c r="N5" s="50" t="s">
        <v>80</v>
      </c>
      <c r="O5" s="44" t="s">
        <v>81</v>
      </c>
      <c r="P5" s="50" t="s">
        <v>80</v>
      </c>
      <c r="Q5" s="44" t="s">
        <v>81</v>
      </c>
      <c r="R5" s="19"/>
      <c r="S5" s="20"/>
      <c r="T5" s="21"/>
      <c r="U5" s="22"/>
      <c r="V5" s="23"/>
      <c r="W5" s="24"/>
      <c r="X5" s="24"/>
      <c r="Y5" s="24"/>
      <c r="Z5" s="24"/>
      <c r="AA5" s="24"/>
      <c r="AB5" s="24"/>
      <c r="AC5" s="25"/>
      <c r="AD5" s="26"/>
      <c r="AE5" s="27"/>
      <c r="AF5" s="26"/>
      <c r="AG5" s="28"/>
      <c r="AH5" s="28"/>
      <c r="AI5" s="28"/>
      <c r="AJ5" s="29"/>
      <c r="AK5" s="30"/>
      <c r="AL5" s="31"/>
      <c r="AM5" s="29"/>
      <c r="AN5" s="31"/>
      <c r="AO5" s="31"/>
      <c r="AP5" s="29"/>
      <c r="AQ5" s="32"/>
      <c r="AR5" s="33"/>
      <c r="AS5" s="34"/>
      <c r="AT5" s="35"/>
      <c r="AU5" s="36"/>
      <c r="AV5" s="36"/>
      <c r="AW5" s="36"/>
      <c r="AX5" s="36"/>
      <c r="AY5" s="36"/>
      <c r="AZ5" s="36"/>
      <c r="BB5" s="36"/>
      <c r="BC5" s="36"/>
      <c r="BD5" s="36"/>
      <c r="BE5" s="36"/>
      <c r="BF5" s="36"/>
      <c r="BG5" s="36"/>
      <c r="BH5" s="45"/>
      <c r="BI5" s="45"/>
      <c r="BJ5" s="37"/>
      <c r="BK5" s="37"/>
      <c r="BL5" s="37"/>
      <c r="BM5" s="45"/>
      <c r="BN5" s="36"/>
      <c r="BO5" s="37"/>
      <c r="BP5" s="37"/>
      <c r="BQ5" s="45"/>
      <c r="BR5" s="39"/>
      <c r="BS5" s="39"/>
      <c r="BT5" s="40"/>
    </row>
    <row r="6" customFormat="false" ht="14.95" hidden="false" customHeight="true" outlineLevel="0" collapsed="false">
      <c r="A6" s="189" t="s">
        <v>124</v>
      </c>
      <c r="B6" s="55" t="n">
        <v>43739</v>
      </c>
      <c r="C6" s="56" t="n">
        <v>84.1</v>
      </c>
      <c r="D6" s="57" t="n">
        <v>0.72</v>
      </c>
      <c r="E6" s="58" t="n">
        <v>81.3</v>
      </c>
      <c r="F6" s="59" t="n">
        <v>92</v>
      </c>
      <c r="G6" s="59" t="n">
        <v>78</v>
      </c>
      <c r="H6" s="60" t="n">
        <v>17</v>
      </c>
      <c r="I6" s="60" t="n">
        <v>55</v>
      </c>
      <c r="J6" s="60" t="n">
        <v>0</v>
      </c>
      <c r="K6" s="60" t="n">
        <v>0</v>
      </c>
      <c r="L6" s="61" t="n">
        <v>5</v>
      </c>
      <c r="M6" s="61" t="n">
        <v>52</v>
      </c>
      <c r="N6" s="61" t="n">
        <v>24</v>
      </c>
      <c r="O6" s="61" t="n">
        <v>0</v>
      </c>
      <c r="P6" s="61" t="n">
        <v>0</v>
      </c>
      <c r="Q6" s="61" t="n">
        <v>0</v>
      </c>
      <c r="R6" s="61" t="n">
        <v>3557</v>
      </c>
      <c r="S6" s="62" t="n">
        <v>3492</v>
      </c>
      <c r="T6" s="62" t="n">
        <v>1045</v>
      </c>
      <c r="U6" s="63" t="n">
        <v>1024.42</v>
      </c>
      <c r="V6" s="63" t="n">
        <v>1076</v>
      </c>
      <c r="W6" s="60" t="n">
        <v>40</v>
      </c>
      <c r="X6" s="60" t="n">
        <v>0</v>
      </c>
      <c r="Y6" s="60" t="n">
        <v>40</v>
      </c>
      <c r="Z6" s="60" t="n">
        <v>0</v>
      </c>
      <c r="AA6" s="60" t="n">
        <v>60</v>
      </c>
      <c r="AB6" s="59" t="n">
        <v>0</v>
      </c>
      <c r="AC6" s="59" t="n">
        <f aca="false">(V6-U6)+AZ6</f>
        <v>57.5799999999999</v>
      </c>
      <c r="AD6" s="65" t="n">
        <f aca="false">U6-T6</f>
        <v>-20.5799999999999</v>
      </c>
      <c r="AE6" s="59" t="n">
        <v>61</v>
      </c>
      <c r="AF6" s="66" t="n">
        <f aca="false">IF(AE6&gt;0, V6/(AE6*24),"no data")</f>
        <v>0.734972677595629</v>
      </c>
      <c r="AG6" s="67" t="n">
        <f aca="false">IF(R6&gt;0,R6/24,"no data")</f>
        <v>148.208333333333</v>
      </c>
      <c r="AH6" s="66" t="n">
        <f aca="false">IF(U6&gt;0,(U6/R6),"no data")</f>
        <v>0.288001124543154</v>
      </c>
      <c r="AI6" s="68" t="n">
        <f aca="false">(1440-((W6*X6)+(Y6*Z6)+(AA6*AB6))/(W6+Y6+AA6))/1440</f>
        <v>1</v>
      </c>
      <c r="AJ6" s="69" t="n">
        <f aca="false">IF(U6&gt;0,(1440-((X6*W6+AT6*AU6)+(Z6*Y6+AV6*AW6)+(AA6*AB6+AX6*AY6))/(W6+Y6+AA6))/1440,"no data")</f>
        <v>0.783621031746032</v>
      </c>
      <c r="AK6" s="91" t="n">
        <v>0</v>
      </c>
      <c r="AL6" s="96" t="n">
        <v>0</v>
      </c>
      <c r="AM6" s="81" t="n">
        <f aca="false">AK6*AL6</f>
        <v>0</v>
      </c>
      <c r="AN6" s="91" t="n">
        <v>9.359</v>
      </c>
      <c r="AO6" s="166" t="n">
        <v>1008.12</v>
      </c>
      <c r="AP6" s="58" t="n">
        <f aca="false">AN6*AO6</f>
        <v>9434.99508</v>
      </c>
      <c r="AQ6" s="166" t="n">
        <f aca="false">IF(U6&gt;0,((((AK6*AL6)+(AN6*AO6))/(U6*1000))*1000000),"no data")</f>
        <v>9210.08480896507</v>
      </c>
      <c r="AR6" s="168" t="n">
        <f aca="false">S6/24</f>
        <v>145.5</v>
      </c>
      <c r="AS6" s="34"/>
      <c r="AT6" s="59" t="n">
        <v>14</v>
      </c>
      <c r="AU6" s="76" t="n">
        <v>13</v>
      </c>
      <c r="AV6" s="76" t="n">
        <v>0</v>
      </c>
      <c r="AW6" s="59" t="n">
        <v>0</v>
      </c>
      <c r="AX6" s="76" t="n">
        <v>40</v>
      </c>
      <c r="AY6" s="59" t="n">
        <v>1086</v>
      </c>
      <c r="AZ6" s="59" t="n">
        <v>6</v>
      </c>
      <c r="BB6" s="77" t="n">
        <v>724</v>
      </c>
      <c r="BC6" s="77" t="n">
        <v>0</v>
      </c>
      <c r="BD6" s="77" t="n">
        <v>352</v>
      </c>
      <c r="BE6" s="77" t="n">
        <f aca="false">BC6-BB6</f>
        <v>-724</v>
      </c>
      <c r="BF6" s="77" t="n">
        <f aca="false">AQ6</f>
        <v>9210.08480896507</v>
      </c>
      <c r="BG6" s="139" t="n">
        <f aca="false">BD6/24</f>
        <v>14.6666666666667</v>
      </c>
      <c r="BH6" s="79" t="n">
        <v>0</v>
      </c>
      <c r="BI6" s="80" t="n">
        <v>0</v>
      </c>
      <c r="BJ6" s="82" t="n">
        <v>23.71</v>
      </c>
      <c r="BK6" s="82" t="n">
        <v>0</v>
      </c>
      <c r="BL6" s="82" t="n">
        <v>0</v>
      </c>
      <c r="BM6" s="82" t="n">
        <v>50.09</v>
      </c>
      <c r="BN6" s="83" t="n">
        <v>0</v>
      </c>
      <c r="BO6" s="82" t="n">
        <v>87.28</v>
      </c>
      <c r="BP6" s="81" t="n">
        <v>0</v>
      </c>
      <c r="BQ6" s="78" t="n">
        <f aca="false">SUM(BH6:BI6)</f>
        <v>0</v>
      </c>
      <c r="BR6" s="77" t="n">
        <v>11449</v>
      </c>
      <c r="BS6" s="77" t="n">
        <v>0</v>
      </c>
      <c r="BT6" s="78" t="n">
        <v>0</v>
      </c>
    </row>
    <row r="7" customFormat="false" ht="14.3" hidden="false" customHeight="false" outlineLevel="0" collapsed="false">
      <c r="A7" s="189"/>
      <c r="B7" s="55" t="n">
        <v>43740</v>
      </c>
      <c r="C7" s="56" t="n">
        <v>83.5</v>
      </c>
      <c r="D7" s="57" t="n">
        <v>0.69</v>
      </c>
      <c r="E7" s="58" t="n">
        <v>78.9</v>
      </c>
      <c r="F7" s="59" t="n">
        <v>93.9</v>
      </c>
      <c r="G7" s="59" t="n">
        <v>75.9</v>
      </c>
      <c r="H7" s="60" t="n">
        <v>0</v>
      </c>
      <c r="I7" s="60" t="n">
        <v>0</v>
      </c>
      <c r="J7" s="60" t="n">
        <v>0</v>
      </c>
      <c r="K7" s="60" t="n">
        <v>0</v>
      </c>
      <c r="L7" s="61" t="n">
        <v>24</v>
      </c>
      <c r="M7" s="61" t="n">
        <v>0</v>
      </c>
      <c r="N7" s="61" t="n">
        <v>24</v>
      </c>
      <c r="O7" s="61" t="n">
        <v>0</v>
      </c>
      <c r="P7" s="61" t="n">
        <v>0</v>
      </c>
      <c r="Q7" s="61" t="n">
        <v>0</v>
      </c>
      <c r="R7" s="61" t="n">
        <v>3562</v>
      </c>
      <c r="S7" s="62" t="n">
        <v>3512</v>
      </c>
      <c r="T7" s="62" t="n">
        <v>0</v>
      </c>
      <c r="U7" s="63" t="n">
        <v>0</v>
      </c>
      <c r="V7" s="63" t="n">
        <v>0</v>
      </c>
      <c r="W7" s="60" t="n">
        <v>40</v>
      </c>
      <c r="X7" s="60" t="n">
        <v>0</v>
      </c>
      <c r="Y7" s="60" t="n">
        <v>40</v>
      </c>
      <c r="Z7" s="60" t="n">
        <v>0</v>
      </c>
      <c r="AA7" s="60" t="n">
        <v>60</v>
      </c>
      <c r="AB7" s="59" t="n">
        <v>0</v>
      </c>
      <c r="AC7" s="59" t="n">
        <f aca="false">(V7-U7)+AZ7</f>
        <v>16</v>
      </c>
      <c r="AD7" s="65" t="n">
        <f aca="false">U7-T7</f>
        <v>0</v>
      </c>
      <c r="AE7" s="59" t="n">
        <v>0</v>
      </c>
      <c r="AF7" s="66" t="str">
        <f aca="false">IF(AE7&gt;0, V7/(AE7*24),"no data")</f>
        <v>no data</v>
      </c>
      <c r="AG7" s="67" t="n">
        <f aca="false">IF(R7&gt;0,R7/24,"no data")</f>
        <v>148.416666666667</v>
      </c>
      <c r="AH7" s="66" t="str">
        <f aca="false">IF(U7&gt;0,(U7/R7),"no data")</f>
        <v>no data</v>
      </c>
      <c r="AI7" s="68" t="n">
        <f aca="false">(1440-((W7*X7)+(Y7*Z7)+(AA7*AB7))/(W7+Y7+AA7))/1440</f>
        <v>1</v>
      </c>
      <c r="AJ7" s="69" t="str">
        <f aca="false">IF(U7&gt;0,(1440-((X7*W7+AT7*AU7)+(Z7*Y7+AV7*AW7)+(AA7*AB7+AX7*AY7))/(W7+Y7+AA7))/1440,"no data")</f>
        <v>no data</v>
      </c>
      <c r="AK7" s="91" t="n">
        <v>0</v>
      </c>
      <c r="AL7" s="96" t="n">
        <v>0</v>
      </c>
      <c r="AM7" s="81" t="n">
        <f aca="false">AK7*AL7</f>
        <v>0</v>
      </c>
      <c r="AN7" s="91" t="n">
        <v>0</v>
      </c>
      <c r="AO7" s="166" t="n">
        <v>0</v>
      </c>
      <c r="AP7" s="58" t="n">
        <f aca="false">AN7*AO7</f>
        <v>0</v>
      </c>
      <c r="AQ7" s="166" t="str">
        <f aca="false">IF(U7&gt;0,((((AK7*AL7)+(AN7*AO7))/(U7*1000))*1000000),"no data")</f>
        <v>no data</v>
      </c>
      <c r="AR7" s="168" t="n">
        <f aca="false">S7/24</f>
        <v>146.333333333333</v>
      </c>
      <c r="AS7" s="34"/>
      <c r="AT7" s="59" t="n">
        <v>0</v>
      </c>
      <c r="AU7" s="76" t="n">
        <v>0</v>
      </c>
      <c r="AV7" s="76" t="n">
        <v>0</v>
      </c>
      <c r="AW7" s="59" t="n">
        <v>0</v>
      </c>
      <c r="AX7" s="76" t="n">
        <v>0</v>
      </c>
      <c r="AY7" s="59" t="n">
        <v>0</v>
      </c>
      <c r="AZ7" s="59" t="n">
        <v>16</v>
      </c>
      <c r="BB7" s="77" t="n">
        <v>0</v>
      </c>
      <c r="BC7" s="77" t="n">
        <v>0</v>
      </c>
      <c r="BD7" s="77" t="n">
        <v>0</v>
      </c>
      <c r="BE7" s="77" t="n">
        <f aca="false">BC7-BB7</f>
        <v>0</v>
      </c>
      <c r="BF7" s="77" t="str">
        <f aca="false">AQ7</f>
        <v>no data</v>
      </c>
      <c r="BG7" s="139" t="n">
        <f aca="false">BD7/24</f>
        <v>0</v>
      </c>
      <c r="BH7" s="79" t="n">
        <v>0</v>
      </c>
      <c r="BI7" s="80" t="n">
        <v>0</v>
      </c>
      <c r="BJ7" s="82" t="n">
        <v>0</v>
      </c>
      <c r="BK7" s="82" t="n">
        <v>0</v>
      </c>
      <c r="BL7" s="82" t="n">
        <v>0</v>
      </c>
      <c r="BM7" s="82" t="n">
        <v>50.08</v>
      </c>
      <c r="BN7" s="83" t="n">
        <v>0</v>
      </c>
      <c r="BO7" s="82" t="n">
        <v>0</v>
      </c>
      <c r="BP7" s="81" t="n">
        <v>0</v>
      </c>
      <c r="BQ7" s="78" t="n">
        <f aca="false">SUM(BH7:BI7)</f>
        <v>0</v>
      </c>
      <c r="BR7" s="77" t="n">
        <v>0</v>
      </c>
      <c r="BS7" s="77" t="n">
        <v>0</v>
      </c>
      <c r="BT7" s="78" t="n">
        <v>0</v>
      </c>
    </row>
    <row r="8" customFormat="false" ht="14.3" hidden="false" customHeight="false" outlineLevel="0" collapsed="false">
      <c r="A8" s="189"/>
      <c r="B8" s="55" t="n">
        <v>43741</v>
      </c>
      <c r="C8" s="56" t="n">
        <v>82.34</v>
      </c>
      <c r="D8" s="57" t="n">
        <v>0.6629</v>
      </c>
      <c r="E8" s="58" t="n">
        <v>76.1</v>
      </c>
      <c r="F8" s="59" t="n">
        <v>94.97</v>
      </c>
      <c r="G8" s="59" t="n">
        <v>72.76</v>
      </c>
      <c r="H8" s="60" t="n">
        <v>0</v>
      </c>
      <c r="I8" s="60" t="n">
        <v>0</v>
      </c>
      <c r="J8" s="60" t="n">
        <v>0</v>
      </c>
      <c r="K8" s="60" t="n">
        <v>0</v>
      </c>
      <c r="L8" s="61" t="n">
        <v>24</v>
      </c>
      <c r="M8" s="61" t="n">
        <v>0</v>
      </c>
      <c r="N8" s="61" t="n">
        <v>24</v>
      </c>
      <c r="O8" s="61" t="n">
        <v>0</v>
      </c>
      <c r="P8" s="61" t="n">
        <v>0</v>
      </c>
      <c r="Q8" s="61" t="n">
        <v>0</v>
      </c>
      <c r="R8" s="61" t="n">
        <v>3547</v>
      </c>
      <c r="S8" s="62" t="n">
        <v>3511</v>
      </c>
      <c r="T8" s="62" t="n">
        <v>0</v>
      </c>
      <c r="U8" s="63" t="n">
        <v>0</v>
      </c>
      <c r="V8" s="63" t="n">
        <v>0</v>
      </c>
      <c r="W8" s="60" t="n">
        <v>40</v>
      </c>
      <c r="X8" s="60" t="n">
        <v>0</v>
      </c>
      <c r="Y8" s="60" t="n">
        <v>40</v>
      </c>
      <c r="Z8" s="60" t="n">
        <v>0</v>
      </c>
      <c r="AA8" s="60" t="n">
        <v>60</v>
      </c>
      <c r="AB8" s="59" t="n">
        <v>0</v>
      </c>
      <c r="AC8" s="59" t="n">
        <f aca="false">(V8-U8)+AZ8</f>
        <v>14</v>
      </c>
      <c r="AD8" s="65" t="n">
        <f aca="false">U8-T8</f>
        <v>0</v>
      </c>
      <c r="AE8" s="59" t="n">
        <v>0</v>
      </c>
      <c r="AF8" s="66" t="str">
        <f aca="false">IF(AE8&gt;0, V8/(AE8*24),"no data")</f>
        <v>no data</v>
      </c>
      <c r="AG8" s="67" t="n">
        <f aca="false">IF(R8&gt;0,R8/24,"no data")</f>
        <v>147.791666666667</v>
      </c>
      <c r="AH8" s="66" t="str">
        <f aca="false">IF(U8&gt;0,(U8/R8),"no data")</f>
        <v>no data</v>
      </c>
      <c r="AI8" s="68" t="n">
        <f aca="false">(1440-((W8*X8)+(Y8*Z8)+(AA8*AB8))/(W8+Y8+AA8))/1440</f>
        <v>1</v>
      </c>
      <c r="AJ8" s="69" t="str">
        <f aca="false">IF(U8&gt;0,(1440-((X8*W8+AT8*AU8)+(Z8*Y8+AV8*AW8)+(AA8*AB8+AX8*AY8))/(W8+Y8+AA8))/1440,"no data")</f>
        <v>no data</v>
      </c>
      <c r="AK8" s="70" t="n">
        <v>0</v>
      </c>
      <c r="AL8" s="166" t="n">
        <v>0</v>
      </c>
      <c r="AM8" s="81" t="n">
        <f aca="false">AK8*AL8</f>
        <v>0</v>
      </c>
      <c r="AN8" s="70" t="n">
        <v>0</v>
      </c>
      <c r="AO8" s="170" t="n">
        <v>0</v>
      </c>
      <c r="AP8" s="58" t="n">
        <f aca="false">AN8*AO8</f>
        <v>0</v>
      </c>
      <c r="AQ8" s="166" t="str">
        <f aca="false">IF(U8&gt;0,((((AK8*AL8)+(AN8*AO8))/(U8*1000))*1000000),"no data")</f>
        <v>no data</v>
      </c>
      <c r="AR8" s="168" t="n">
        <f aca="false">S8/24</f>
        <v>146.291666666667</v>
      </c>
      <c r="AS8" s="34"/>
      <c r="AT8" s="59" t="n">
        <v>0</v>
      </c>
      <c r="AU8" s="76" t="n">
        <v>0</v>
      </c>
      <c r="AV8" s="76" t="n">
        <v>0</v>
      </c>
      <c r="AW8" s="59" t="n">
        <v>0</v>
      </c>
      <c r="AX8" s="76" t="n">
        <v>0</v>
      </c>
      <c r="AY8" s="59" t="n">
        <v>0</v>
      </c>
      <c r="AZ8" s="59" t="n">
        <v>14</v>
      </c>
      <c r="BB8" s="77" t="n">
        <v>0</v>
      </c>
      <c r="BC8" s="77" t="n">
        <v>0</v>
      </c>
      <c r="BD8" s="77" t="n">
        <v>0</v>
      </c>
      <c r="BE8" s="77" t="n">
        <f aca="false">BC8-BB8</f>
        <v>0</v>
      </c>
      <c r="BF8" s="77" t="str">
        <f aca="false">AQ8</f>
        <v>no data</v>
      </c>
      <c r="BG8" s="139" t="n">
        <f aca="false">BD8/24</f>
        <v>0</v>
      </c>
      <c r="BH8" s="79" t="n">
        <v>0</v>
      </c>
      <c r="BI8" s="80" t="n">
        <v>0</v>
      </c>
      <c r="BJ8" s="82" t="n">
        <v>0</v>
      </c>
      <c r="BK8" s="82" t="n">
        <v>0</v>
      </c>
      <c r="BL8" s="82" t="n">
        <v>0</v>
      </c>
      <c r="BM8" s="82"/>
      <c r="BN8" s="83" t="n">
        <v>0</v>
      </c>
      <c r="BO8" s="82" t="n">
        <v>0</v>
      </c>
      <c r="BP8" s="81" t="n">
        <v>0</v>
      </c>
      <c r="BQ8" s="78" t="n">
        <f aca="false">SUM(BH8:BI8)</f>
        <v>0</v>
      </c>
      <c r="BR8" s="77" t="n">
        <v>0</v>
      </c>
      <c r="BS8" s="77" t="n">
        <v>0</v>
      </c>
      <c r="BT8" s="78" t="n">
        <v>0</v>
      </c>
    </row>
    <row r="9" customFormat="false" ht="14.3" hidden="false" customHeight="false" outlineLevel="0" collapsed="false">
      <c r="A9" s="189"/>
      <c r="B9" s="55" t="n">
        <v>43742</v>
      </c>
      <c r="C9" s="56" t="n">
        <v>79.02</v>
      </c>
      <c r="D9" s="57" t="n">
        <v>0.688</v>
      </c>
      <c r="E9" s="58" t="n">
        <v>74.64</v>
      </c>
      <c r="F9" s="59" t="n">
        <v>89</v>
      </c>
      <c r="G9" s="59" t="n">
        <v>72</v>
      </c>
      <c r="H9" s="60" t="n">
        <v>0</v>
      </c>
      <c r="I9" s="60" t="n">
        <v>0</v>
      </c>
      <c r="J9" s="60" t="n">
        <v>0</v>
      </c>
      <c r="K9" s="60" t="n">
        <v>0</v>
      </c>
      <c r="L9" s="61" t="n">
        <v>24</v>
      </c>
      <c r="M9" s="61" t="n">
        <v>0</v>
      </c>
      <c r="N9" s="61" t="n">
        <v>24</v>
      </c>
      <c r="O9" s="61" t="n">
        <v>0</v>
      </c>
      <c r="P9" s="61" t="n">
        <v>0</v>
      </c>
      <c r="Q9" s="61" t="n">
        <v>0</v>
      </c>
      <c r="R9" s="61" t="n">
        <v>3597</v>
      </c>
      <c r="S9" s="62" t="n">
        <v>3521</v>
      </c>
      <c r="T9" s="62" t="n">
        <v>0</v>
      </c>
      <c r="U9" s="63" t="n">
        <v>0</v>
      </c>
      <c r="V9" s="63" t="n">
        <v>0</v>
      </c>
      <c r="W9" s="60" t="n">
        <v>40</v>
      </c>
      <c r="X9" s="60" t="n">
        <v>0</v>
      </c>
      <c r="Y9" s="60" t="n">
        <v>40</v>
      </c>
      <c r="Z9" s="60" t="n">
        <v>0</v>
      </c>
      <c r="AA9" s="60" t="n">
        <v>60</v>
      </c>
      <c r="AB9" s="59" t="n">
        <v>0</v>
      </c>
      <c r="AC9" s="59" t="n">
        <f aca="false">(V9-U9)+AZ9</f>
        <v>11</v>
      </c>
      <c r="AD9" s="65" t="n">
        <f aca="false">U9-T9</f>
        <v>0</v>
      </c>
      <c r="AE9" s="59" t="n">
        <v>0</v>
      </c>
      <c r="AF9" s="66" t="str">
        <f aca="false">IF(AE9&gt;0, V9/(AE9*24),"no data")</f>
        <v>no data</v>
      </c>
      <c r="AG9" s="67" t="n">
        <f aca="false">IF(R9&gt;0,R9/24,"no data")</f>
        <v>149.875</v>
      </c>
      <c r="AH9" s="66" t="str">
        <f aca="false">IF(U9&gt;0,(U9/R9),"no data")</f>
        <v>no data</v>
      </c>
      <c r="AI9" s="68" t="n">
        <f aca="false">(1440-((W9*X9)+(Y9*Z9)+(AA9*AB9))/(W9+Y9+AA9))/1440</f>
        <v>1</v>
      </c>
      <c r="AJ9" s="69" t="str">
        <f aca="false">IF(U9&gt;0,(1440-((X9*W9+AT9*AU9)+(Z9*Y9+AV9*AW9)+(AA9*AB9+AX9*AY9))/(W9+Y9+AA9))/1440,"no data")</f>
        <v>no data</v>
      </c>
      <c r="AK9" s="91" t="n">
        <v>0</v>
      </c>
      <c r="AL9" s="166" t="n">
        <v>0</v>
      </c>
      <c r="AM9" s="81" t="n">
        <f aca="false">AK9*AL9</f>
        <v>0</v>
      </c>
      <c r="AN9" s="91" t="n">
        <v>0</v>
      </c>
      <c r="AO9" s="166" t="n">
        <v>0</v>
      </c>
      <c r="AP9" s="58" t="n">
        <f aca="false">AN9*AO9</f>
        <v>0</v>
      </c>
      <c r="AQ9" s="166" t="str">
        <f aca="false">IF(U9&gt;0,((((AK9*AL9)+(AN9*AO9))/(U9*1000))*1000000),"no data")</f>
        <v>no data</v>
      </c>
      <c r="AR9" s="168" t="n">
        <f aca="false">S9/24</f>
        <v>146.708333333333</v>
      </c>
      <c r="AS9" s="34"/>
      <c r="AT9" s="59" t="n">
        <v>0</v>
      </c>
      <c r="AU9" s="76" t="n">
        <v>0</v>
      </c>
      <c r="AV9" s="76" t="n">
        <v>0</v>
      </c>
      <c r="AW9" s="59" t="n">
        <v>0</v>
      </c>
      <c r="AX9" s="76" t="n">
        <v>0</v>
      </c>
      <c r="AY9" s="59" t="n">
        <v>0</v>
      </c>
      <c r="AZ9" s="59" t="n">
        <v>11</v>
      </c>
      <c r="BB9" s="77" t="n">
        <v>0</v>
      </c>
      <c r="BC9" s="77" t="n">
        <v>0</v>
      </c>
      <c r="BD9" s="77" t="n">
        <v>0</v>
      </c>
      <c r="BE9" s="77" t="n">
        <f aca="false">BC9-BB9</f>
        <v>0</v>
      </c>
      <c r="BF9" s="77" t="str">
        <f aca="false">AQ9</f>
        <v>no data</v>
      </c>
      <c r="BG9" s="139" t="n">
        <f aca="false">BD9/24</f>
        <v>0</v>
      </c>
      <c r="BH9" s="79" t="n">
        <v>0</v>
      </c>
      <c r="BI9" s="80" t="n">
        <v>0</v>
      </c>
      <c r="BJ9" s="82" t="n">
        <v>0</v>
      </c>
      <c r="BK9" s="82" t="n">
        <v>0</v>
      </c>
      <c r="BL9" s="82" t="n">
        <v>0</v>
      </c>
      <c r="BM9" s="82" t="n">
        <v>50.09</v>
      </c>
      <c r="BN9" s="83" t="n">
        <v>0</v>
      </c>
      <c r="BO9" s="82" t="n">
        <v>0</v>
      </c>
      <c r="BP9" s="81" t="n">
        <v>0</v>
      </c>
      <c r="BQ9" s="78" t="n">
        <f aca="false">SUM(BH9:BI9)</f>
        <v>0</v>
      </c>
      <c r="BR9" s="77" t="n">
        <v>0</v>
      </c>
      <c r="BS9" s="77" t="n">
        <v>0</v>
      </c>
      <c r="BT9" s="78" t="n">
        <v>0</v>
      </c>
    </row>
    <row r="10" customFormat="false" ht="14.3" hidden="false" customHeight="false" outlineLevel="0" collapsed="false">
      <c r="A10" s="189"/>
      <c r="B10" s="55" t="n">
        <v>43743</v>
      </c>
      <c r="C10" s="56" t="n">
        <v>81</v>
      </c>
      <c r="D10" s="57" t="n">
        <v>0.671</v>
      </c>
      <c r="E10" s="58" t="n">
        <v>75.3</v>
      </c>
      <c r="F10" s="59" t="n">
        <v>92</v>
      </c>
      <c r="G10" s="59" t="n">
        <v>73</v>
      </c>
      <c r="H10" s="60" t="n">
        <v>0</v>
      </c>
      <c r="I10" s="60" t="n">
        <v>0</v>
      </c>
      <c r="J10" s="60" t="n">
        <v>0</v>
      </c>
      <c r="K10" s="60" t="n">
        <v>0</v>
      </c>
      <c r="L10" s="61" t="n">
        <v>24</v>
      </c>
      <c r="M10" s="61" t="n">
        <v>0</v>
      </c>
      <c r="N10" s="61" t="n">
        <v>24</v>
      </c>
      <c r="O10" s="61" t="n">
        <v>0</v>
      </c>
      <c r="P10" s="61" t="n">
        <v>0</v>
      </c>
      <c r="Q10" s="61" t="n">
        <v>0</v>
      </c>
      <c r="R10" s="61" t="n">
        <v>3588</v>
      </c>
      <c r="S10" s="62" t="n">
        <v>3521</v>
      </c>
      <c r="T10" s="62" t="n">
        <v>0</v>
      </c>
      <c r="U10" s="63" t="n">
        <v>0</v>
      </c>
      <c r="V10" s="63" t="n">
        <v>0</v>
      </c>
      <c r="W10" s="60" t="n">
        <v>40</v>
      </c>
      <c r="X10" s="60" t="n">
        <v>0</v>
      </c>
      <c r="Y10" s="60" t="n">
        <v>40</v>
      </c>
      <c r="Z10" s="60" t="n">
        <v>0</v>
      </c>
      <c r="AA10" s="60" t="n">
        <v>60</v>
      </c>
      <c r="AB10" s="59" t="n">
        <v>0</v>
      </c>
      <c r="AC10" s="59" t="n">
        <f aca="false">(V10-U10)+AZ10</f>
        <v>9</v>
      </c>
      <c r="AD10" s="65" t="n">
        <f aca="false">U10-T10</f>
        <v>0</v>
      </c>
      <c r="AE10" s="59" t="n">
        <v>0</v>
      </c>
      <c r="AF10" s="66" t="str">
        <f aca="false">IF(AE10&gt;0, V10/(AE10*24),"no data")</f>
        <v>no data</v>
      </c>
      <c r="AG10" s="67" t="n">
        <f aca="false">IF(R10&gt;0,R10/24,"no data")</f>
        <v>149.5</v>
      </c>
      <c r="AH10" s="66" t="str">
        <f aca="false">IF(U10&gt;0,(U10/R10),"no data")</f>
        <v>no data</v>
      </c>
      <c r="AI10" s="68" t="n">
        <f aca="false">(1440-((W10*X10)+(Y10*Z10)+(AA10*AB10))/(W10+Y10+AA10))/1440</f>
        <v>1</v>
      </c>
      <c r="AJ10" s="69" t="str">
        <f aca="false">IF(U10&gt;0,(1440-((X10*W10+AT10*AU10)+(Z10*Y10+AV10*AW10)+(AA10*AB10+AX10*AY10))/(W10+Y10+AA10))/1440,"no data")</f>
        <v>no data</v>
      </c>
      <c r="AK10" s="91" t="n">
        <v>0</v>
      </c>
      <c r="AL10" s="96" t="n">
        <v>0</v>
      </c>
      <c r="AM10" s="81" t="n">
        <f aca="false">AK10*AL10</f>
        <v>0</v>
      </c>
      <c r="AN10" s="91" t="n">
        <v>0</v>
      </c>
      <c r="AO10" s="166" t="n">
        <v>0</v>
      </c>
      <c r="AP10" s="58" t="n">
        <f aca="false">AN10*AO10</f>
        <v>0</v>
      </c>
      <c r="AQ10" s="166" t="str">
        <f aca="false">IF(U10&gt;0,((((AK10*AL10)+(AN10*AO10))/(U10*1000))*1000000),"no data")</f>
        <v>no data</v>
      </c>
      <c r="AR10" s="168" t="n">
        <f aca="false">S10/24</f>
        <v>146.708333333333</v>
      </c>
      <c r="AS10" s="34"/>
      <c r="AT10" s="59" t="n">
        <v>0</v>
      </c>
      <c r="AU10" s="76" t="n">
        <v>0</v>
      </c>
      <c r="AV10" s="76" t="n">
        <v>0</v>
      </c>
      <c r="AW10" s="59" t="n">
        <v>0</v>
      </c>
      <c r="AX10" s="76" t="n">
        <v>0</v>
      </c>
      <c r="AY10" s="59" t="n">
        <v>0</v>
      </c>
      <c r="AZ10" s="59" t="n">
        <v>9</v>
      </c>
      <c r="BB10" s="77" t="n">
        <v>0</v>
      </c>
      <c r="BC10" s="77" t="n">
        <v>0</v>
      </c>
      <c r="BD10" s="77" t="n">
        <v>0</v>
      </c>
      <c r="BE10" s="77" t="n">
        <f aca="false">BC10-BB10</f>
        <v>0</v>
      </c>
      <c r="BF10" s="77" t="str">
        <f aca="false">AQ10</f>
        <v>no data</v>
      </c>
      <c r="BG10" s="139" t="n">
        <f aca="false">BD10/24</f>
        <v>0</v>
      </c>
      <c r="BH10" s="79" t="n">
        <v>0</v>
      </c>
      <c r="BI10" s="80" t="n">
        <v>0</v>
      </c>
      <c r="BJ10" s="82" t="n">
        <v>0</v>
      </c>
      <c r="BK10" s="82" t="n">
        <v>0</v>
      </c>
      <c r="BL10" s="82" t="n">
        <v>0</v>
      </c>
      <c r="BM10" s="82" t="n">
        <v>50.09</v>
      </c>
      <c r="BN10" s="83" t="n">
        <v>0</v>
      </c>
      <c r="BO10" s="82" t="n">
        <v>0</v>
      </c>
      <c r="BP10" s="81" t="n">
        <v>0</v>
      </c>
      <c r="BQ10" s="78" t="n">
        <f aca="false">SUM(BH10:BI10)</f>
        <v>0</v>
      </c>
      <c r="BR10" s="77" t="n">
        <v>0</v>
      </c>
      <c r="BS10" s="77" t="n">
        <v>0</v>
      </c>
      <c r="BT10" s="78" t="n">
        <v>1.1</v>
      </c>
    </row>
    <row r="11" customFormat="false" ht="14.3" hidden="false" customHeight="false" outlineLevel="0" collapsed="false">
      <c r="A11" s="189"/>
      <c r="B11" s="55" t="n">
        <v>43744</v>
      </c>
      <c r="C11" s="56" t="n">
        <v>73.4</v>
      </c>
      <c r="D11" s="57" t="n">
        <v>0.766</v>
      </c>
      <c r="E11" s="58" t="n">
        <v>73.3</v>
      </c>
      <c r="F11" s="59" t="n">
        <v>79</v>
      </c>
      <c r="G11" s="59" t="n">
        <v>70</v>
      </c>
      <c r="H11" s="60" t="n">
        <v>0</v>
      </c>
      <c r="I11" s="60" t="n">
        <v>0</v>
      </c>
      <c r="J11" s="60" t="n">
        <v>0</v>
      </c>
      <c r="K11" s="60" t="n">
        <v>0</v>
      </c>
      <c r="L11" s="61" t="n">
        <v>24</v>
      </c>
      <c r="M11" s="61" t="n">
        <v>0</v>
      </c>
      <c r="N11" s="61" t="n">
        <v>24</v>
      </c>
      <c r="O11" s="61" t="n">
        <v>0</v>
      </c>
      <c r="P11" s="61" t="n">
        <v>0</v>
      </c>
      <c r="Q11" s="61" t="n">
        <v>0</v>
      </c>
      <c r="R11" s="61" t="n">
        <v>3652</v>
      </c>
      <c r="S11" s="62" t="n">
        <v>3525</v>
      </c>
      <c r="T11" s="62" t="n">
        <v>0</v>
      </c>
      <c r="U11" s="63" t="n">
        <v>0</v>
      </c>
      <c r="V11" s="63" t="n">
        <v>0</v>
      </c>
      <c r="W11" s="60" t="n">
        <v>40</v>
      </c>
      <c r="X11" s="60" t="n">
        <v>0</v>
      </c>
      <c r="Y11" s="60" t="n">
        <v>40</v>
      </c>
      <c r="Z11" s="60" t="n">
        <v>0</v>
      </c>
      <c r="AA11" s="60" t="n">
        <v>60</v>
      </c>
      <c r="AB11" s="59" t="n">
        <v>0</v>
      </c>
      <c r="AC11" s="59" t="n">
        <f aca="false">(V11-U11)+AZ11</f>
        <v>8</v>
      </c>
      <c r="AD11" s="65" t="n">
        <f aca="false">U11-T11</f>
        <v>0</v>
      </c>
      <c r="AE11" s="59" t="n">
        <v>0</v>
      </c>
      <c r="AF11" s="66" t="str">
        <f aca="false">IF(AE11&gt;0, V11/(AE11*24),"no data")</f>
        <v>no data</v>
      </c>
      <c r="AG11" s="67" t="n">
        <f aca="false">IF(R11&gt;0,R11/24,"no data")</f>
        <v>152.166666666667</v>
      </c>
      <c r="AH11" s="66" t="str">
        <f aca="false">IF(U11&gt;0,(U11/R11),"no data")</f>
        <v>no data</v>
      </c>
      <c r="AI11" s="68" t="n">
        <f aca="false">(1440-((W11*X11)+(Y11*Z11)+(AA11*AB11))/(W11+Y11+AA11))/1440</f>
        <v>1</v>
      </c>
      <c r="AJ11" s="69" t="str">
        <f aca="false">IF(U11&gt;0,(1440-((X11*W11+AT11*AU11)+(Z11*Y11+AV11*AW11)+(AA11*AB11+AX11*AY11))/(W11+Y11+AA11))/1440,"no data")</f>
        <v>no data</v>
      </c>
      <c r="AK11" s="70" t="n">
        <v>0</v>
      </c>
      <c r="AL11" s="166" t="n">
        <v>0</v>
      </c>
      <c r="AM11" s="81" t="n">
        <f aca="false">AK11*AL11</f>
        <v>0</v>
      </c>
      <c r="AN11" s="70" t="n">
        <v>0</v>
      </c>
      <c r="AO11" s="170" t="n">
        <v>0</v>
      </c>
      <c r="AP11" s="58" t="n">
        <f aca="false">AN11*AO11</f>
        <v>0</v>
      </c>
      <c r="AQ11" s="166" t="str">
        <f aca="false">IF(U11&gt;0,((((AK11*AL11)+(AN11*AO11))/(U11*1000))*1000000),"no data")</f>
        <v>no data</v>
      </c>
      <c r="AR11" s="168" t="n">
        <f aca="false">S11/24</f>
        <v>146.875</v>
      </c>
      <c r="AS11" s="34"/>
      <c r="AT11" s="59" t="n">
        <v>0</v>
      </c>
      <c r="AU11" s="76" t="n">
        <v>0</v>
      </c>
      <c r="AV11" s="76" t="n">
        <v>0</v>
      </c>
      <c r="AW11" s="59" t="n">
        <v>0</v>
      </c>
      <c r="AX11" s="76" t="n">
        <v>0</v>
      </c>
      <c r="AY11" s="59" t="n">
        <v>0</v>
      </c>
      <c r="AZ11" s="59" t="n">
        <v>8</v>
      </c>
      <c r="BB11" s="77" t="n">
        <v>0</v>
      </c>
      <c r="BC11" s="77" t="n">
        <v>0</v>
      </c>
      <c r="BD11" s="77" t="n">
        <v>0</v>
      </c>
      <c r="BE11" s="77" t="n">
        <f aca="false">BC11-BB11</f>
        <v>0</v>
      </c>
      <c r="BF11" s="77" t="str">
        <f aca="false">AQ11</f>
        <v>no data</v>
      </c>
      <c r="BG11" s="139" t="n">
        <f aca="false">BD11/24</f>
        <v>0</v>
      </c>
      <c r="BH11" s="79" t="n">
        <v>0</v>
      </c>
      <c r="BI11" s="80" t="n">
        <v>0</v>
      </c>
      <c r="BJ11" s="82" t="n">
        <v>0</v>
      </c>
      <c r="BK11" s="82" t="n">
        <v>0</v>
      </c>
      <c r="BL11" s="82" t="n">
        <v>0</v>
      </c>
      <c r="BM11" s="82" t="n">
        <v>50.12</v>
      </c>
      <c r="BN11" s="83" t="n">
        <v>0</v>
      </c>
      <c r="BO11" s="82" t="n">
        <v>0</v>
      </c>
      <c r="BP11" s="81" t="n">
        <v>0</v>
      </c>
      <c r="BQ11" s="78" t="n">
        <f aca="false">SUM(BH11:BI11)</f>
        <v>0</v>
      </c>
      <c r="BR11" s="77" t="n">
        <v>0</v>
      </c>
      <c r="BS11" s="77" t="n">
        <v>0</v>
      </c>
      <c r="BT11" s="78" t="n">
        <v>0</v>
      </c>
    </row>
    <row r="12" customFormat="false" ht="14.3" hidden="false" customHeight="false" outlineLevel="0" collapsed="false">
      <c r="A12" s="189"/>
      <c r="B12" s="55" t="n">
        <v>43745</v>
      </c>
      <c r="C12" s="56" t="n">
        <v>76.4</v>
      </c>
      <c r="D12" s="57" t="n">
        <v>0.7</v>
      </c>
      <c r="E12" s="58" t="n">
        <v>71.1</v>
      </c>
      <c r="F12" s="59" t="n">
        <v>94</v>
      </c>
      <c r="G12" s="59" t="n">
        <v>67.4</v>
      </c>
      <c r="H12" s="60" t="n">
        <v>0</v>
      </c>
      <c r="I12" s="60" t="n">
        <v>0</v>
      </c>
      <c r="J12" s="60" t="n">
        <v>0</v>
      </c>
      <c r="K12" s="60" t="n">
        <v>0</v>
      </c>
      <c r="L12" s="61" t="n">
        <v>24</v>
      </c>
      <c r="M12" s="61" t="n">
        <v>0</v>
      </c>
      <c r="N12" s="61" t="n">
        <v>24</v>
      </c>
      <c r="O12" s="61" t="n">
        <v>0</v>
      </c>
      <c r="P12" s="61" t="n">
        <v>0</v>
      </c>
      <c r="Q12" s="61" t="n">
        <v>0</v>
      </c>
      <c r="R12" s="61" t="n">
        <v>3632</v>
      </c>
      <c r="S12" s="62" t="n">
        <v>3528</v>
      </c>
      <c r="T12" s="62" t="n">
        <v>0</v>
      </c>
      <c r="U12" s="63" t="n">
        <v>0</v>
      </c>
      <c r="V12" s="63" t="n">
        <v>0</v>
      </c>
      <c r="W12" s="60" t="n">
        <v>40</v>
      </c>
      <c r="X12" s="60" t="n">
        <v>0</v>
      </c>
      <c r="Y12" s="60" t="n">
        <v>40</v>
      </c>
      <c r="Z12" s="60" t="n">
        <v>0</v>
      </c>
      <c r="AA12" s="60" t="n">
        <v>60</v>
      </c>
      <c r="AB12" s="59" t="n">
        <v>0</v>
      </c>
      <c r="AC12" s="59" t="n">
        <f aca="false">(V12-U12)+AZ12</f>
        <v>10</v>
      </c>
      <c r="AD12" s="65" t="n">
        <f aca="false">U12-T12</f>
        <v>0</v>
      </c>
      <c r="AE12" s="59" t="n">
        <v>0</v>
      </c>
      <c r="AF12" s="66" t="str">
        <f aca="false">IF(AE12&gt;0, V12/(AE12*24),"no data")</f>
        <v>no data</v>
      </c>
      <c r="AG12" s="67" t="n">
        <f aca="false">IF(R12&gt;0,R12/24,"no data")</f>
        <v>151.333333333333</v>
      </c>
      <c r="AH12" s="66" t="str">
        <f aca="false">IF(U12&gt;0,(U12/R12),"no data")</f>
        <v>no data</v>
      </c>
      <c r="AI12" s="68" t="n">
        <f aca="false">(1440-((W12*X12)+(Y12*Z12)+(AA12*AB12))/(W12+Y12+AA12))/1440</f>
        <v>1</v>
      </c>
      <c r="AJ12" s="69" t="str">
        <f aca="false">IF(U12&gt;0,(1440-((X12*W12+AT12*AU12)+(Z12*Y12+AV12*AW12)+(AA12*AB12+AX12*AY12))/(W12+Y12+AA12))/1440,"no data")</f>
        <v>no data</v>
      </c>
      <c r="AK12" s="91" t="n">
        <v>0</v>
      </c>
      <c r="AL12" s="166" t="n">
        <v>0</v>
      </c>
      <c r="AM12" s="81" t="n">
        <f aca="false">AK12*AL12</f>
        <v>0</v>
      </c>
      <c r="AN12" s="91" t="n">
        <v>0</v>
      </c>
      <c r="AO12" s="166" t="n">
        <v>0</v>
      </c>
      <c r="AP12" s="58" t="n">
        <f aca="false">AN12*AO12</f>
        <v>0</v>
      </c>
      <c r="AQ12" s="166" t="str">
        <f aca="false">IF(U12&gt;0,((((AK12*AL12)+(AN12*AO12))/(U12*1000))*1000000),"no data")</f>
        <v>no data</v>
      </c>
      <c r="AR12" s="168" t="n">
        <f aca="false">S12/24</f>
        <v>147</v>
      </c>
      <c r="AS12" s="34"/>
      <c r="AT12" s="59" t="n">
        <v>0</v>
      </c>
      <c r="AU12" s="76" t="n">
        <v>0</v>
      </c>
      <c r="AV12" s="76" t="n">
        <v>0</v>
      </c>
      <c r="AW12" s="59" t="n">
        <v>0</v>
      </c>
      <c r="AX12" s="76" t="n">
        <v>0</v>
      </c>
      <c r="AY12" s="59" t="n">
        <v>0</v>
      </c>
      <c r="AZ12" s="59" t="n">
        <v>10</v>
      </c>
      <c r="BB12" s="77" t="n">
        <v>0</v>
      </c>
      <c r="BC12" s="77" t="n">
        <v>0</v>
      </c>
      <c r="BD12" s="77" t="n">
        <v>0</v>
      </c>
      <c r="BE12" s="77" t="n">
        <f aca="false">BC12-BB12</f>
        <v>0</v>
      </c>
      <c r="BF12" s="77" t="str">
        <f aca="false">AQ12</f>
        <v>no data</v>
      </c>
      <c r="BG12" s="139" t="n">
        <f aca="false">BD12/24</f>
        <v>0</v>
      </c>
      <c r="BH12" s="79" t="n">
        <v>0</v>
      </c>
      <c r="BI12" s="80" t="n">
        <v>0</v>
      </c>
      <c r="BJ12" s="82" t="n">
        <v>0</v>
      </c>
      <c r="BK12" s="82" t="n">
        <v>0</v>
      </c>
      <c r="BL12" s="82" t="n">
        <v>0</v>
      </c>
      <c r="BM12" s="82" t="n">
        <v>50.1</v>
      </c>
      <c r="BN12" s="83" t="n">
        <v>0</v>
      </c>
      <c r="BO12" s="82" t="n">
        <v>0</v>
      </c>
      <c r="BP12" s="81" t="n">
        <v>0</v>
      </c>
      <c r="BQ12" s="78" t="n">
        <f aca="false">SUM(BH12:BI12)</f>
        <v>0</v>
      </c>
      <c r="BR12" s="77" t="n">
        <v>0</v>
      </c>
      <c r="BS12" s="77" t="n">
        <v>0</v>
      </c>
      <c r="BT12" s="78" t="n">
        <v>0</v>
      </c>
    </row>
    <row r="13" customFormat="false" ht="14.95" hidden="false" customHeight="true" outlineLevel="0" collapsed="false">
      <c r="A13" s="190" t="s">
        <v>125</v>
      </c>
      <c r="B13" s="191" t="n">
        <v>43746</v>
      </c>
      <c r="C13" s="192" t="n">
        <v>79.6</v>
      </c>
      <c r="D13" s="193" t="n">
        <v>0.632</v>
      </c>
      <c r="E13" s="194" t="n">
        <v>66.9</v>
      </c>
      <c r="F13" s="195" t="n">
        <v>96.7</v>
      </c>
      <c r="G13" s="195" t="n">
        <v>68.8</v>
      </c>
      <c r="H13" s="196" t="n">
        <v>0</v>
      </c>
      <c r="I13" s="196" t="n">
        <v>0</v>
      </c>
      <c r="J13" s="196" t="n">
        <v>0</v>
      </c>
      <c r="K13" s="196" t="n">
        <v>0</v>
      </c>
      <c r="L13" s="197" t="n">
        <v>24</v>
      </c>
      <c r="M13" s="197" t="n">
        <v>0</v>
      </c>
      <c r="N13" s="197" t="n">
        <v>24</v>
      </c>
      <c r="O13" s="197" t="n">
        <v>0</v>
      </c>
      <c r="P13" s="197" t="n">
        <v>0</v>
      </c>
      <c r="Q13" s="197" t="n">
        <v>0</v>
      </c>
      <c r="R13" s="198" t="n">
        <v>3610</v>
      </c>
      <c r="S13" s="199" t="n">
        <v>3528</v>
      </c>
      <c r="T13" s="199" t="n">
        <v>0</v>
      </c>
      <c r="U13" s="200" t="n">
        <v>0</v>
      </c>
      <c r="V13" s="200" t="n">
        <v>0</v>
      </c>
      <c r="W13" s="195" t="n">
        <v>40</v>
      </c>
      <c r="X13" s="195" t="n">
        <v>0</v>
      </c>
      <c r="Y13" s="195" t="n">
        <v>40</v>
      </c>
      <c r="Z13" s="195" t="n">
        <v>0</v>
      </c>
      <c r="AA13" s="195" t="n">
        <v>60</v>
      </c>
      <c r="AB13" s="195" t="n">
        <v>0</v>
      </c>
      <c r="AC13" s="195" t="n">
        <f aca="false">(V13-U13)+AZ13</f>
        <v>8</v>
      </c>
      <c r="AD13" s="201" t="n">
        <f aca="false">U13-T13</f>
        <v>0</v>
      </c>
      <c r="AE13" s="195" t="n">
        <v>0</v>
      </c>
      <c r="AF13" s="202" t="str">
        <f aca="false">IF(AE13&gt;0, V13/(AE13*24),"no data")</f>
        <v>no data</v>
      </c>
      <c r="AG13" s="203" t="n">
        <f aca="false">IF(R13&gt;0,R13/24,"no data")</f>
        <v>150.416666666667</v>
      </c>
      <c r="AH13" s="202" t="str">
        <f aca="false">IF(U13&gt;0,(U13/R13),"no data")</f>
        <v>no data</v>
      </c>
      <c r="AI13" s="204" t="n">
        <f aca="false">(1440-((W13*X13)+(Y13*Z13)+(AA13*AB13))/(W13+Y13+AA13))/1440</f>
        <v>1</v>
      </c>
      <c r="AJ13" s="205" t="str">
        <f aca="false">IF(U13&gt;0,(1440-((X13*W13+AT13*AU13)+(Z13*Y13+AV13*AW13)+(AA13*AB13+AX13*AY13))/(W13+Y13+AA13))/1440,"no data")</f>
        <v>no data</v>
      </c>
      <c r="AK13" s="206" t="n">
        <v>0</v>
      </c>
      <c r="AL13" s="247" t="n">
        <v>0</v>
      </c>
      <c r="AM13" s="194" t="n">
        <f aca="false">AK13*AL13</f>
        <v>0</v>
      </c>
      <c r="AN13" s="206" t="n">
        <v>0</v>
      </c>
      <c r="AO13" s="207" t="n">
        <v>0</v>
      </c>
      <c r="AP13" s="208" t="n">
        <f aca="false">AN13*AO13</f>
        <v>0</v>
      </c>
      <c r="AQ13" s="209" t="str">
        <f aca="false">IF(U13&gt;0,((((AK13*AL13)+(AN13*AO13))/(U13*1000))*1000000),"no data")</f>
        <v>no data</v>
      </c>
      <c r="AR13" s="210" t="n">
        <f aca="false">S13/24</f>
        <v>147</v>
      </c>
      <c r="AS13" s="34"/>
      <c r="AT13" s="211" t="n">
        <v>0</v>
      </c>
      <c r="AU13" s="195" t="n">
        <v>0</v>
      </c>
      <c r="AV13" s="212" t="n">
        <v>0</v>
      </c>
      <c r="AW13" s="212" t="n">
        <v>0</v>
      </c>
      <c r="AX13" s="195" t="n">
        <v>0</v>
      </c>
      <c r="AY13" s="212" t="n">
        <v>0</v>
      </c>
      <c r="AZ13" s="195" t="n">
        <v>8</v>
      </c>
      <c r="BB13" s="195" t="n">
        <v>0</v>
      </c>
      <c r="BC13" s="195" t="n">
        <v>0</v>
      </c>
      <c r="BD13" s="195" t="n">
        <v>0</v>
      </c>
      <c r="BE13" s="213" t="n">
        <f aca="false">BC13-BB13</f>
        <v>0</v>
      </c>
      <c r="BF13" s="214" t="str">
        <f aca="false">AQ13</f>
        <v>no data</v>
      </c>
      <c r="BG13" s="215" t="n">
        <f aca="false">BD13/24</f>
        <v>0</v>
      </c>
      <c r="BH13" s="216" t="n">
        <v>0</v>
      </c>
      <c r="BI13" s="217" t="n">
        <v>0</v>
      </c>
      <c r="BJ13" s="213" t="n">
        <v>0</v>
      </c>
      <c r="BK13" s="213" t="n">
        <v>0</v>
      </c>
      <c r="BL13" s="213" t="n">
        <v>0</v>
      </c>
      <c r="BM13" s="215" t="n">
        <v>50.06</v>
      </c>
      <c r="BN13" s="218" t="n">
        <v>0</v>
      </c>
      <c r="BO13" s="215" t="n">
        <v>0</v>
      </c>
      <c r="BP13" s="215" t="n">
        <v>0</v>
      </c>
      <c r="BQ13" s="215" t="n">
        <f aca="false">SUM(BH13:BI13)</f>
        <v>0</v>
      </c>
      <c r="BR13" s="213" t="n">
        <v>0</v>
      </c>
      <c r="BS13" s="213" t="n">
        <v>0</v>
      </c>
      <c r="BT13" s="215" t="n">
        <v>0</v>
      </c>
    </row>
    <row r="14" customFormat="false" ht="14.3" hidden="false" customHeight="false" outlineLevel="0" collapsed="false">
      <c r="A14" s="190"/>
      <c r="B14" s="191" t="n">
        <v>43747</v>
      </c>
      <c r="C14" s="192" t="n">
        <v>81.3</v>
      </c>
      <c r="D14" s="219" t="n">
        <v>0.629</v>
      </c>
      <c r="E14" s="194" t="n">
        <v>68.3</v>
      </c>
      <c r="F14" s="195" t="n">
        <v>93</v>
      </c>
      <c r="G14" s="195" t="n">
        <v>71</v>
      </c>
      <c r="H14" s="196" t="n">
        <v>0</v>
      </c>
      <c r="I14" s="196" t="n">
        <v>0</v>
      </c>
      <c r="J14" s="196" t="n">
        <v>0</v>
      </c>
      <c r="K14" s="196" t="n">
        <v>0</v>
      </c>
      <c r="L14" s="197" t="n">
        <v>24</v>
      </c>
      <c r="M14" s="197" t="n">
        <v>0</v>
      </c>
      <c r="N14" s="197" t="n">
        <v>24</v>
      </c>
      <c r="O14" s="197" t="n">
        <v>0</v>
      </c>
      <c r="P14" s="197" t="n">
        <v>0</v>
      </c>
      <c r="Q14" s="197" t="n">
        <v>0</v>
      </c>
      <c r="R14" s="198" t="n">
        <v>3578</v>
      </c>
      <c r="S14" s="199" t="n">
        <v>3532</v>
      </c>
      <c r="T14" s="199" t="n">
        <v>0</v>
      </c>
      <c r="U14" s="200" t="n">
        <v>0</v>
      </c>
      <c r="V14" s="200" t="n">
        <v>0</v>
      </c>
      <c r="W14" s="195" t="n">
        <v>40</v>
      </c>
      <c r="X14" s="195" t="n">
        <v>0</v>
      </c>
      <c r="Y14" s="195" t="n">
        <v>40</v>
      </c>
      <c r="Z14" s="195" t="n">
        <v>0</v>
      </c>
      <c r="AA14" s="195" t="n">
        <v>60</v>
      </c>
      <c r="AB14" s="195" t="n">
        <v>0</v>
      </c>
      <c r="AC14" s="195" t="n">
        <f aca="false">(V14-U14)+AZ14</f>
        <v>9</v>
      </c>
      <c r="AD14" s="201" t="n">
        <f aca="false">U14-T14</f>
        <v>0</v>
      </c>
      <c r="AE14" s="195" t="n">
        <v>0</v>
      </c>
      <c r="AF14" s="202" t="str">
        <f aca="false">IF(AE14&gt;0, V14/(AE14*24),"no data")</f>
        <v>no data</v>
      </c>
      <c r="AG14" s="203" t="n">
        <f aca="false">IF(R14&gt;0,R14/24,"no data")</f>
        <v>149.083333333333</v>
      </c>
      <c r="AH14" s="202" t="str">
        <f aca="false">IF(U14&gt;0,(U14/R14),"no data")</f>
        <v>no data</v>
      </c>
      <c r="AI14" s="204" t="n">
        <f aca="false">(1440-((W14*X14)+(Y14*Z14)+(AA14*AB14))/(W14+Y14+AA14))/1440</f>
        <v>1</v>
      </c>
      <c r="AJ14" s="205" t="str">
        <f aca="false">IF(U14&gt;0,(1440-((X14*W14+AT14*AU14)+(Z14*Y14+AV14*AW14)+(AA14*AB14+AX14*AY14))/(W14+Y14+AA14))/1440,"no data")</f>
        <v>no data</v>
      </c>
      <c r="AK14" s="206" t="n">
        <v>0</v>
      </c>
      <c r="AL14" s="247" t="n">
        <v>0</v>
      </c>
      <c r="AM14" s="194" t="n">
        <f aca="false">AK14*AL14</f>
        <v>0</v>
      </c>
      <c r="AN14" s="206" t="n">
        <v>0</v>
      </c>
      <c r="AO14" s="207" t="n">
        <v>0</v>
      </c>
      <c r="AP14" s="208" t="n">
        <f aca="false">AN14*AO14</f>
        <v>0</v>
      </c>
      <c r="AQ14" s="209" t="str">
        <f aca="false">IF(U14&gt;0,((((AK14*AL14)+(AN14*AO14))/(U14*1000))*1000000),"no data")</f>
        <v>no data</v>
      </c>
      <c r="AR14" s="210" t="n">
        <f aca="false">S14/24</f>
        <v>147.166666666667</v>
      </c>
      <c r="AS14" s="34"/>
      <c r="AT14" s="211" t="n">
        <v>0</v>
      </c>
      <c r="AU14" s="195" t="n">
        <v>0</v>
      </c>
      <c r="AV14" s="212" t="n">
        <v>0</v>
      </c>
      <c r="AW14" s="212" t="n">
        <v>0</v>
      </c>
      <c r="AX14" s="195" t="n">
        <v>0</v>
      </c>
      <c r="AY14" s="212" t="n">
        <v>0</v>
      </c>
      <c r="AZ14" s="195" t="n">
        <v>9</v>
      </c>
      <c r="BB14" s="195" t="n">
        <v>0</v>
      </c>
      <c r="BC14" s="195" t="n">
        <v>0</v>
      </c>
      <c r="BD14" s="195" t="n">
        <v>0</v>
      </c>
      <c r="BE14" s="213" t="n">
        <v>0</v>
      </c>
      <c r="BF14" s="214" t="str">
        <f aca="false">AQ14</f>
        <v>no data</v>
      </c>
      <c r="BG14" s="215" t="n">
        <f aca="false">BD14/24</f>
        <v>0</v>
      </c>
      <c r="BH14" s="216" t="n">
        <v>0</v>
      </c>
      <c r="BI14" s="217" t="n">
        <v>0</v>
      </c>
      <c r="BJ14" s="213" t="n">
        <v>0</v>
      </c>
      <c r="BK14" s="213" t="n">
        <v>0</v>
      </c>
      <c r="BL14" s="213" t="n">
        <v>0</v>
      </c>
      <c r="BM14" s="213" t="n">
        <v>50.11</v>
      </c>
      <c r="BN14" s="218" t="n">
        <v>0</v>
      </c>
      <c r="BO14" s="215" t="n">
        <v>0</v>
      </c>
      <c r="BP14" s="215" t="n">
        <v>0</v>
      </c>
      <c r="BQ14" s="215" t="n">
        <f aca="false">SUM(BH14:BI14)</f>
        <v>0</v>
      </c>
      <c r="BR14" s="213" t="n">
        <v>0</v>
      </c>
      <c r="BS14" s="213" t="n">
        <v>0</v>
      </c>
      <c r="BT14" s="215" t="n">
        <v>2.2</v>
      </c>
    </row>
    <row r="15" customFormat="false" ht="14.3" hidden="false" customHeight="false" outlineLevel="0" collapsed="false">
      <c r="A15" s="190"/>
      <c r="B15" s="191" t="n">
        <v>43748</v>
      </c>
      <c r="C15" s="192" t="n">
        <v>81.4</v>
      </c>
      <c r="D15" s="219" t="n">
        <v>0.618</v>
      </c>
      <c r="E15" s="194" t="n">
        <v>72.95</v>
      </c>
      <c r="F15" s="195" t="n">
        <v>97</v>
      </c>
      <c r="G15" s="195" t="n">
        <v>71</v>
      </c>
      <c r="H15" s="196" t="n">
        <v>0</v>
      </c>
      <c r="I15" s="196" t="n">
        <v>0</v>
      </c>
      <c r="J15" s="196" t="n">
        <v>0</v>
      </c>
      <c r="K15" s="196" t="n">
        <v>0</v>
      </c>
      <c r="L15" s="197" t="n">
        <v>24</v>
      </c>
      <c r="M15" s="197" t="n">
        <v>0</v>
      </c>
      <c r="N15" s="197" t="n">
        <v>24</v>
      </c>
      <c r="O15" s="197" t="n">
        <v>0</v>
      </c>
      <c r="P15" s="197" t="n">
        <v>0</v>
      </c>
      <c r="Q15" s="197" t="n">
        <v>0</v>
      </c>
      <c r="R15" s="198" t="n">
        <v>3580</v>
      </c>
      <c r="S15" s="199" t="n">
        <v>3533</v>
      </c>
      <c r="T15" s="199" t="n">
        <v>0</v>
      </c>
      <c r="U15" s="200" t="n">
        <v>0</v>
      </c>
      <c r="V15" s="200" t="n">
        <v>0</v>
      </c>
      <c r="W15" s="195" t="n">
        <v>40</v>
      </c>
      <c r="X15" s="195" t="n">
        <v>0</v>
      </c>
      <c r="Y15" s="195" t="n">
        <v>40</v>
      </c>
      <c r="Z15" s="195" t="n">
        <v>0</v>
      </c>
      <c r="AA15" s="195" t="n">
        <v>60</v>
      </c>
      <c r="AB15" s="195" t="n">
        <v>0</v>
      </c>
      <c r="AC15" s="195" t="n">
        <f aca="false">(V15-U15)+AZ15</f>
        <v>7</v>
      </c>
      <c r="AD15" s="201" t="n">
        <f aca="false">U15-T15</f>
        <v>0</v>
      </c>
      <c r="AE15" s="195" t="n">
        <v>0</v>
      </c>
      <c r="AF15" s="202" t="str">
        <f aca="false">IF(AE15&gt;0, V15/(AE15*24),"no data")</f>
        <v>no data</v>
      </c>
      <c r="AG15" s="203" t="n">
        <f aca="false">IF(R15&gt;0,R15/24,"no data")</f>
        <v>149.166666666667</v>
      </c>
      <c r="AH15" s="202" t="str">
        <f aca="false">IF(U15&gt;0,(U15/R15),"no data")</f>
        <v>no data</v>
      </c>
      <c r="AI15" s="204" t="n">
        <f aca="false">(1440-((W15*X15)+(Y15*Z15)+(AA15*AB15))/(W15+Y15+AA15))/1440</f>
        <v>1</v>
      </c>
      <c r="AJ15" s="205" t="str">
        <f aca="false">IF(U15&gt;0,(1440-((X15*W15+AT15*AU15)+(Z15*Y15+AV15*AW15)+(AA15*AB15+AX15*AY15))/(W15+Y15+AA15))/1440,"no data")</f>
        <v>no data</v>
      </c>
      <c r="AK15" s="206" t="n">
        <v>0</v>
      </c>
      <c r="AL15" s="247" t="n">
        <v>0</v>
      </c>
      <c r="AM15" s="194" t="n">
        <f aca="false">AK15*AL15</f>
        <v>0</v>
      </c>
      <c r="AN15" s="206" t="n">
        <v>0</v>
      </c>
      <c r="AO15" s="207" t="n">
        <v>0</v>
      </c>
      <c r="AP15" s="208" t="n">
        <f aca="false">AN15*AO15</f>
        <v>0</v>
      </c>
      <c r="AQ15" s="209" t="str">
        <f aca="false">IF(U15&gt;0,((((AK15*AL15)+(AN15*AO15))/(U15*1000))*1000000),"no data")</f>
        <v>no data</v>
      </c>
      <c r="AR15" s="210" t="n">
        <f aca="false">S15/24</f>
        <v>147.208333333333</v>
      </c>
      <c r="AS15" s="34"/>
      <c r="AT15" s="220" t="n">
        <v>0</v>
      </c>
      <c r="AU15" s="195" t="n">
        <v>0</v>
      </c>
      <c r="AV15" s="212" t="n">
        <v>0</v>
      </c>
      <c r="AW15" s="212" t="n">
        <v>0</v>
      </c>
      <c r="AX15" s="195" t="n">
        <v>0</v>
      </c>
      <c r="AY15" s="212" t="n">
        <v>0</v>
      </c>
      <c r="AZ15" s="195" t="n">
        <v>7</v>
      </c>
      <c r="BB15" s="195" t="n">
        <v>0</v>
      </c>
      <c r="BC15" s="195" t="n">
        <v>0</v>
      </c>
      <c r="BD15" s="195" t="n">
        <v>0</v>
      </c>
      <c r="BE15" s="213" t="n">
        <v>0</v>
      </c>
      <c r="BF15" s="214" t="str">
        <f aca="false">AQ15</f>
        <v>no data</v>
      </c>
      <c r="BG15" s="215" t="n">
        <f aca="false">BD15/24</f>
        <v>0</v>
      </c>
      <c r="BH15" s="216" t="n">
        <v>0</v>
      </c>
      <c r="BI15" s="217" t="n">
        <v>0</v>
      </c>
      <c r="BJ15" s="213" t="n">
        <v>0</v>
      </c>
      <c r="BK15" s="213" t="n">
        <v>0</v>
      </c>
      <c r="BL15" s="213" t="n">
        <v>0</v>
      </c>
      <c r="BM15" s="213" t="n">
        <v>50</v>
      </c>
      <c r="BN15" s="218" t="n">
        <v>0</v>
      </c>
      <c r="BO15" s="215" t="n">
        <v>0</v>
      </c>
      <c r="BP15" s="215" t="n">
        <v>0</v>
      </c>
      <c r="BQ15" s="215" t="n">
        <v>0</v>
      </c>
      <c r="BR15" s="213" t="n">
        <v>0</v>
      </c>
      <c r="BS15" s="213" t="n">
        <v>0</v>
      </c>
      <c r="BT15" s="215" t="n">
        <v>0</v>
      </c>
    </row>
    <row r="16" customFormat="false" ht="14.3" hidden="false" customHeight="false" outlineLevel="0" collapsed="false">
      <c r="A16" s="190"/>
      <c r="B16" s="191" t="n">
        <v>43749</v>
      </c>
      <c r="C16" s="192" t="n">
        <v>82.4</v>
      </c>
      <c r="D16" s="219" t="n">
        <v>0.63</v>
      </c>
      <c r="E16" s="194" t="n">
        <v>77.6</v>
      </c>
      <c r="F16" s="195" t="n">
        <v>98</v>
      </c>
      <c r="G16" s="195" t="n">
        <v>73</v>
      </c>
      <c r="H16" s="196" t="n">
        <v>0</v>
      </c>
      <c r="I16" s="196" t="n">
        <v>0</v>
      </c>
      <c r="J16" s="196" t="n">
        <v>0</v>
      </c>
      <c r="K16" s="196" t="n">
        <v>0</v>
      </c>
      <c r="L16" s="197" t="n">
        <v>24</v>
      </c>
      <c r="M16" s="197" t="n">
        <v>0</v>
      </c>
      <c r="N16" s="197" t="n">
        <v>24</v>
      </c>
      <c r="O16" s="197" t="n">
        <v>0</v>
      </c>
      <c r="P16" s="197" t="n">
        <v>0</v>
      </c>
      <c r="Q16" s="197" t="n">
        <v>0</v>
      </c>
      <c r="R16" s="198" t="n">
        <v>3566</v>
      </c>
      <c r="S16" s="199" t="n">
        <v>3533</v>
      </c>
      <c r="T16" s="199" t="n">
        <v>0</v>
      </c>
      <c r="U16" s="200" t="n">
        <v>0</v>
      </c>
      <c r="V16" s="200" t="n">
        <v>0</v>
      </c>
      <c r="W16" s="195" t="n">
        <v>40</v>
      </c>
      <c r="X16" s="195" t="n">
        <v>0</v>
      </c>
      <c r="Y16" s="195" t="n">
        <v>40</v>
      </c>
      <c r="Z16" s="195" t="n">
        <v>0</v>
      </c>
      <c r="AA16" s="195" t="n">
        <v>60</v>
      </c>
      <c r="AB16" s="195" t="n">
        <v>0</v>
      </c>
      <c r="AC16" s="195" t="n">
        <f aca="false">(V16-U16)+AZ16</f>
        <v>6</v>
      </c>
      <c r="AD16" s="201" t="n">
        <f aca="false">U16-T16</f>
        <v>0</v>
      </c>
      <c r="AE16" s="195" t="n">
        <v>0</v>
      </c>
      <c r="AF16" s="202" t="str">
        <f aca="false">IF(AE16&gt;0, V16/(AE16*24),"no data")</f>
        <v>no data</v>
      </c>
      <c r="AG16" s="203" t="n">
        <f aca="false">IF(R16&gt;0,R16/24,"no data")</f>
        <v>148.583333333333</v>
      </c>
      <c r="AH16" s="202" t="str">
        <f aca="false">IF(U16&gt;0,(U16/R16),"no data")</f>
        <v>no data</v>
      </c>
      <c r="AI16" s="204" t="n">
        <f aca="false">(1440-((W16*X16)+(Y16*Z16)+(AA16*AB16))/(W16+Y16+AA16))/1440</f>
        <v>1</v>
      </c>
      <c r="AJ16" s="205" t="str">
        <f aca="false">IF(U16&gt;0,(1440-((X16*W16+AT16*AU16)+(Z16*Y16+AV16*AW16)+(AA16*AB16+AX16*AY16))/(W16+Y16+AA16))/1440,"no data")</f>
        <v>no data</v>
      </c>
      <c r="AK16" s="206" t="n">
        <v>0</v>
      </c>
      <c r="AL16" s="247" t="n">
        <v>0</v>
      </c>
      <c r="AM16" s="194" t="n">
        <f aca="false">AK16*AL16</f>
        <v>0</v>
      </c>
      <c r="AN16" s="206" t="n">
        <v>0</v>
      </c>
      <c r="AO16" s="207" t="n">
        <v>0</v>
      </c>
      <c r="AP16" s="208" t="n">
        <f aca="false">AN16*AO16</f>
        <v>0</v>
      </c>
      <c r="AQ16" s="209" t="str">
        <f aca="false">IF(U16&gt;0,((((AK16*AL16)+(AN16*AO16))/(U16*1000))*1000000),"no data")</f>
        <v>no data</v>
      </c>
      <c r="AR16" s="210" t="n">
        <f aca="false">S16/24</f>
        <v>147.208333333333</v>
      </c>
      <c r="AS16" s="34"/>
      <c r="AT16" s="195" t="n">
        <v>0</v>
      </c>
      <c r="AU16" s="212" t="n">
        <v>0</v>
      </c>
      <c r="AV16" s="212" t="n">
        <v>0</v>
      </c>
      <c r="AW16" s="195" t="n">
        <v>0</v>
      </c>
      <c r="AX16" s="212" t="n">
        <v>0</v>
      </c>
      <c r="AY16" s="195" t="n">
        <v>0</v>
      </c>
      <c r="AZ16" s="195" t="n">
        <v>6</v>
      </c>
      <c r="BB16" s="213" t="n">
        <v>0</v>
      </c>
      <c r="BC16" s="213" t="n">
        <v>0</v>
      </c>
      <c r="BD16" s="221" t="n">
        <v>0</v>
      </c>
      <c r="BE16" s="221" t="n">
        <v>0</v>
      </c>
      <c r="BF16" s="214" t="str">
        <f aca="false">AQ16</f>
        <v>no data</v>
      </c>
      <c r="BG16" s="215" t="n">
        <f aca="false">BD16/24</f>
        <v>0</v>
      </c>
      <c r="BH16" s="216" t="n">
        <v>0</v>
      </c>
      <c r="BI16" s="217" t="n">
        <v>0</v>
      </c>
      <c r="BJ16" s="213" t="n">
        <v>0</v>
      </c>
      <c r="BK16" s="213" t="n">
        <v>0</v>
      </c>
      <c r="BL16" s="213" t="n">
        <v>0</v>
      </c>
      <c r="BM16" s="213" t="n">
        <v>50</v>
      </c>
      <c r="BN16" s="218" t="n">
        <v>0</v>
      </c>
      <c r="BO16" s="215" t="n">
        <v>0</v>
      </c>
      <c r="BP16" s="215" t="n">
        <v>0</v>
      </c>
      <c r="BQ16" s="215" t="n">
        <f aca="false">SUM(BH16:BI16)</f>
        <v>0</v>
      </c>
      <c r="BR16" s="213" t="n">
        <v>0</v>
      </c>
      <c r="BS16" s="213" t="n">
        <v>0</v>
      </c>
      <c r="BT16" s="215" t="n">
        <v>0</v>
      </c>
    </row>
    <row r="17" customFormat="false" ht="14.3" hidden="false" customHeight="false" outlineLevel="0" collapsed="false">
      <c r="A17" s="190"/>
      <c r="B17" s="191" t="n">
        <v>43750</v>
      </c>
      <c r="C17" s="192" t="n">
        <v>83.1</v>
      </c>
      <c r="D17" s="219" t="n">
        <v>0.627</v>
      </c>
      <c r="E17" s="194" t="n">
        <v>75.1</v>
      </c>
      <c r="F17" s="195" t="n">
        <v>96</v>
      </c>
      <c r="G17" s="195" t="n">
        <v>73</v>
      </c>
      <c r="H17" s="196" t="n">
        <v>0</v>
      </c>
      <c r="I17" s="196" t="n">
        <v>0</v>
      </c>
      <c r="J17" s="196" t="n">
        <v>0</v>
      </c>
      <c r="K17" s="196" t="n">
        <v>0</v>
      </c>
      <c r="L17" s="197" t="n">
        <v>24</v>
      </c>
      <c r="M17" s="197" t="n">
        <v>0</v>
      </c>
      <c r="N17" s="197" t="n">
        <v>24</v>
      </c>
      <c r="O17" s="197" t="n">
        <v>0</v>
      </c>
      <c r="P17" s="197" t="n">
        <v>0</v>
      </c>
      <c r="Q17" s="197" t="n">
        <v>0</v>
      </c>
      <c r="R17" s="198" t="n">
        <v>3566</v>
      </c>
      <c r="S17" s="199" t="n">
        <v>3534</v>
      </c>
      <c r="T17" s="199" t="n">
        <v>0</v>
      </c>
      <c r="U17" s="200" t="n">
        <v>0</v>
      </c>
      <c r="V17" s="200" t="n">
        <v>0</v>
      </c>
      <c r="W17" s="195" t="n">
        <v>40</v>
      </c>
      <c r="X17" s="195" t="n">
        <v>0</v>
      </c>
      <c r="Y17" s="195" t="n">
        <v>40</v>
      </c>
      <c r="Z17" s="195" t="n">
        <v>0</v>
      </c>
      <c r="AA17" s="195" t="n">
        <v>60</v>
      </c>
      <c r="AB17" s="195" t="n">
        <v>0</v>
      </c>
      <c r="AC17" s="195" t="n">
        <v>6</v>
      </c>
      <c r="AD17" s="201" t="n">
        <f aca="false">U17-T17</f>
        <v>0</v>
      </c>
      <c r="AE17" s="195" t="n">
        <v>0</v>
      </c>
      <c r="AF17" s="202" t="str">
        <f aca="false">IF(AE17&gt;0, V17/(AE17*24),"no data")</f>
        <v>no data</v>
      </c>
      <c r="AG17" s="203" t="n">
        <f aca="false">IF(R17&gt;0,R17/24,"no data")</f>
        <v>148.583333333333</v>
      </c>
      <c r="AH17" s="202" t="str">
        <f aca="false">IF(U17&gt;0,(U17/R17),"no data")</f>
        <v>no data</v>
      </c>
      <c r="AI17" s="204" t="n">
        <f aca="false">(1440-((W17*X17)+(Y17*Z17)+(AA17*AB17))/(W17+Y17+AA17))/1440</f>
        <v>1</v>
      </c>
      <c r="AJ17" s="205" t="str">
        <f aca="false">IF(U17&gt;0,(1440-((X17*W17+AT17*AU17)+(Z17*Y17+AV17*AW17)+(AA17*AB17+AX17*AY17))/(W17+Y17+AA17))/1440,"no data")</f>
        <v>no data</v>
      </c>
      <c r="AK17" s="206" t="n">
        <v>0</v>
      </c>
      <c r="AL17" s="247" t="n">
        <v>0</v>
      </c>
      <c r="AM17" s="194" t="n">
        <f aca="false">AK17*AL17</f>
        <v>0</v>
      </c>
      <c r="AN17" s="206" t="n">
        <v>0</v>
      </c>
      <c r="AO17" s="207" t="n">
        <v>0</v>
      </c>
      <c r="AP17" s="208" t="n">
        <f aca="false">AN17*AO17</f>
        <v>0</v>
      </c>
      <c r="AQ17" s="209" t="str">
        <f aca="false">IF(U17&gt;0,((((AK17*AL17)+(AN17*AO17))/(U17*1000))*1000000),"no data")</f>
        <v>no data</v>
      </c>
      <c r="AR17" s="210" t="n">
        <f aca="false">S17/24</f>
        <v>147.25</v>
      </c>
      <c r="AS17" s="34"/>
      <c r="AT17" s="195" t="n">
        <v>0</v>
      </c>
      <c r="AU17" s="212" t="n">
        <v>0</v>
      </c>
      <c r="AV17" s="212" t="n">
        <v>0</v>
      </c>
      <c r="AW17" s="195" t="n">
        <v>0</v>
      </c>
      <c r="AX17" s="212" t="n">
        <v>0</v>
      </c>
      <c r="AY17" s="195" t="n">
        <v>0</v>
      </c>
      <c r="AZ17" s="195" t="n">
        <v>6</v>
      </c>
      <c r="BB17" s="213" t="n">
        <v>0</v>
      </c>
      <c r="BC17" s="213" t="n">
        <v>0</v>
      </c>
      <c r="BD17" s="221" t="n">
        <v>0</v>
      </c>
      <c r="BE17" s="221" t="n">
        <v>0</v>
      </c>
      <c r="BF17" s="214" t="str">
        <f aca="false">AQ17</f>
        <v>no data</v>
      </c>
      <c r="BG17" s="215" t="n">
        <f aca="false">BD17/24</f>
        <v>0</v>
      </c>
      <c r="BH17" s="216" t="n">
        <v>0</v>
      </c>
      <c r="BI17" s="217" t="n">
        <v>0</v>
      </c>
      <c r="BJ17" s="213" t="n">
        <v>0</v>
      </c>
      <c r="BK17" s="213" t="n">
        <v>0</v>
      </c>
      <c r="BL17" s="213" t="n">
        <v>0</v>
      </c>
      <c r="BM17" s="213" t="n">
        <v>50</v>
      </c>
      <c r="BN17" s="218" t="n">
        <v>0</v>
      </c>
      <c r="BO17" s="215" t="n">
        <v>0</v>
      </c>
      <c r="BP17" s="215" t="n">
        <v>0</v>
      </c>
      <c r="BQ17" s="215" t="n">
        <f aca="false">SUM(BH17:BI17)</f>
        <v>0</v>
      </c>
      <c r="BR17" s="213" t="n">
        <v>0</v>
      </c>
      <c r="BS17" s="213" t="n">
        <v>0</v>
      </c>
      <c r="BT17" s="215" t="n">
        <v>0.5</v>
      </c>
    </row>
    <row r="18" customFormat="false" ht="14.3" hidden="false" customHeight="false" outlineLevel="0" collapsed="false">
      <c r="A18" s="190"/>
      <c r="B18" s="191" t="n">
        <v>43751</v>
      </c>
      <c r="C18" s="192" t="n">
        <v>82.89</v>
      </c>
      <c r="D18" s="219" t="n">
        <v>0.6484</v>
      </c>
      <c r="E18" s="194" t="n">
        <v>75.64</v>
      </c>
      <c r="F18" s="195" t="n">
        <v>94</v>
      </c>
      <c r="G18" s="195" t="n">
        <v>73.5</v>
      </c>
      <c r="H18" s="195" t="n">
        <v>0</v>
      </c>
      <c r="I18" s="195" t="n">
        <v>0</v>
      </c>
      <c r="J18" s="195" t="n">
        <v>0</v>
      </c>
      <c r="K18" s="195" t="n">
        <v>0</v>
      </c>
      <c r="L18" s="197" t="n">
        <v>24</v>
      </c>
      <c r="M18" s="197" t="n">
        <v>0</v>
      </c>
      <c r="N18" s="197" t="n">
        <v>24</v>
      </c>
      <c r="O18" s="197" t="n">
        <v>0</v>
      </c>
      <c r="P18" s="197" t="n">
        <v>0</v>
      </c>
      <c r="Q18" s="197" t="n">
        <v>0</v>
      </c>
      <c r="R18" s="198" t="n">
        <v>3567</v>
      </c>
      <c r="S18" s="199" t="n">
        <v>3535</v>
      </c>
      <c r="T18" s="199" t="n">
        <v>0</v>
      </c>
      <c r="U18" s="200" t="n">
        <v>0</v>
      </c>
      <c r="V18" s="200" t="n">
        <v>0</v>
      </c>
      <c r="W18" s="195" t="n">
        <v>40</v>
      </c>
      <c r="X18" s="195" t="n">
        <v>0</v>
      </c>
      <c r="Y18" s="195" t="n">
        <v>40</v>
      </c>
      <c r="Z18" s="195" t="n">
        <v>0</v>
      </c>
      <c r="AA18" s="195" t="n">
        <v>60</v>
      </c>
      <c r="AB18" s="195" t="n">
        <v>0</v>
      </c>
      <c r="AC18" s="195" t="n">
        <f aca="false">(V18-U18)+AZ18</f>
        <v>7</v>
      </c>
      <c r="AD18" s="201" t="n">
        <f aca="false">U18-T18</f>
        <v>0</v>
      </c>
      <c r="AE18" s="195" t="n">
        <v>0</v>
      </c>
      <c r="AF18" s="202" t="str">
        <f aca="false">IF(AE18&gt;0, V18/(AE18*24),"no data")</f>
        <v>no data</v>
      </c>
      <c r="AG18" s="203" t="n">
        <f aca="false">IF(R18&gt;0,R18/24,"no data")</f>
        <v>148.625</v>
      </c>
      <c r="AH18" s="202" t="str">
        <f aca="false">IF(U18&gt;0,(U18/R18),"no data")</f>
        <v>no data</v>
      </c>
      <c r="AI18" s="204" t="n">
        <f aca="false">(1440-((W18*X18)+(Y18*Z18)+(AA18*AB18))/(W18+Y18+AA18))/1440</f>
        <v>1</v>
      </c>
      <c r="AJ18" s="205" t="str">
        <f aca="false">IF(U18&gt;0,(1440-((X18*W18+AT18*AU18)+(Z18*Y18+AV18*AW18)+(AA18*AB18+AX18*AY18))/(W18+Y18+AA18))/1440,"no data")</f>
        <v>no data</v>
      </c>
      <c r="AK18" s="206" t="n">
        <v>0</v>
      </c>
      <c r="AL18" s="247" t="n">
        <v>0</v>
      </c>
      <c r="AM18" s="194" t="n">
        <f aca="false">AK18*AL18</f>
        <v>0</v>
      </c>
      <c r="AN18" s="206" t="n">
        <v>0</v>
      </c>
      <c r="AO18" s="207" t="n">
        <v>0</v>
      </c>
      <c r="AP18" s="208" t="n">
        <f aca="false">AN18*AO18</f>
        <v>0</v>
      </c>
      <c r="AQ18" s="209" t="str">
        <f aca="false">IF(U18&gt;0,((((AK18*AL18)+(AN18*AO18))/(U18*1000))*1000000),"no data")</f>
        <v>no data</v>
      </c>
      <c r="AR18" s="210" t="n">
        <f aca="false">S18/24</f>
        <v>147.291666666667</v>
      </c>
      <c r="AS18" s="34"/>
      <c r="AT18" s="195" t="n">
        <v>0</v>
      </c>
      <c r="AU18" s="195" t="n">
        <v>0</v>
      </c>
      <c r="AV18" s="195" t="n">
        <v>0</v>
      </c>
      <c r="AW18" s="195" t="n">
        <v>0</v>
      </c>
      <c r="AX18" s="195" t="n">
        <v>0</v>
      </c>
      <c r="AY18" s="195" t="n">
        <v>0</v>
      </c>
      <c r="AZ18" s="195" t="n">
        <v>7</v>
      </c>
      <c r="BB18" s="213" t="n">
        <v>0</v>
      </c>
      <c r="BC18" s="213" t="n">
        <v>0</v>
      </c>
      <c r="BD18" s="221" t="n">
        <v>0</v>
      </c>
      <c r="BE18" s="221" t="n">
        <f aca="false">BC18-BB18</f>
        <v>0</v>
      </c>
      <c r="BF18" s="215" t="str">
        <f aca="false">AQ18</f>
        <v>no data</v>
      </c>
      <c r="BG18" s="215" t="n">
        <f aca="false">BD18/24</f>
        <v>0</v>
      </c>
      <c r="BH18" s="216" t="n">
        <v>0</v>
      </c>
      <c r="BI18" s="217" t="n">
        <v>0</v>
      </c>
      <c r="BJ18" s="213" t="n">
        <v>0</v>
      </c>
      <c r="BK18" s="213" t="n">
        <v>0</v>
      </c>
      <c r="BL18" s="213" t="n">
        <v>0</v>
      </c>
      <c r="BM18" s="213" t="n">
        <v>50</v>
      </c>
      <c r="BN18" s="218" t="n">
        <v>0</v>
      </c>
      <c r="BO18" s="215" t="n">
        <v>0</v>
      </c>
      <c r="BP18" s="215" t="n">
        <v>0</v>
      </c>
      <c r="BQ18" s="215" t="n">
        <f aca="false">SUM(BH18:BI18)</f>
        <v>0</v>
      </c>
      <c r="BR18" s="213" t="n">
        <v>0</v>
      </c>
      <c r="BS18" s="213" t="n">
        <v>0</v>
      </c>
      <c r="BT18" s="215" t="n">
        <v>0</v>
      </c>
    </row>
    <row r="19" customFormat="false" ht="14.3" hidden="false" customHeight="false" outlineLevel="0" collapsed="false">
      <c r="A19" s="190"/>
      <c r="B19" s="191" t="n">
        <v>43752</v>
      </c>
      <c r="C19" s="192" t="n">
        <v>82</v>
      </c>
      <c r="D19" s="219" t="n">
        <v>0.634</v>
      </c>
      <c r="E19" s="194" t="n">
        <v>73.7</v>
      </c>
      <c r="F19" s="195" t="n">
        <v>96</v>
      </c>
      <c r="G19" s="195" t="n">
        <v>73</v>
      </c>
      <c r="H19" s="195" t="n">
        <v>0</v>
      </c>
      <c r="I19" s="195" t="n">
        <v>0</v>
      </c>
      <c r="J19" s="195" t="n">
        <v>0</v>
      </c>
      <c r="K19" s="195" t="n">
        <v>0</v>
      </c>
      <c r="L19" s="197" t="n">
        <v>24</v>
      </c>
      <c r="M19" s="197" t="n">
        <v>0</v>
      </c>
      <c r="N19" s="197" t="n">
        <v>24</v>
      </c>
      <c r="O19" s="197" t="n">
        <v>0</v>
      </c>
      <c r="P19" s="197" t="n">
        <v>0</v>
      </c>
      <c r="Q19" s="197" t="n">
        <v>0</v>
      </c>
      <c r="R19" s="198" t="n">
        <v>3576</v>
      </c>
      <c r="S19" s="199" t="n">
        <v>3531</v>
      </c>
      <c r="T19" s="199" t="n">
        <v>0</v>
      </c>
      <c r="U19" s="200" t="n">
        <v>0</v>
      </c>
      <c r="V19" s="200" t="n">
        <v>0</v>
      </c>
      <c r="W19" s="195" t="n">
        <v>40</v>
      </c>
      <c r="X19" s="195" t="n">
        <v>0</v>
      </c>
      <c r="Y19" s="195" t="n">
        <v>40</v>
      </c>
      <c r="Z19" s="195" t="n">
        <v>0</v>
      </c>
      <c r="AA19" s="195" t="n">
        <v>60</v>
      </c>
      <c r="AB19" s="195" t="n">
        <v>0</v>
      </c>
      <c r="AC19" s="195" t="n">
        <f aca="false">(V19-U19)+AZ19</f>
        <v>8</v>
      </c>
      <c r="AD19" s="201" t="n">
        <f aca="false">U19-T19</f>
        <v>0</v>
      </c>
      <c r="AE19" s="195" t="n">
        <v>0</v>
      </c>
      <c r="AF19" s="202" t="str">
        <f aca="false">IF(AE19&gt;0, V19/(AE19*24),"no data")</f>
        <v>no data</v>
      </c>
      <c r="AG19" s="203" t="n">
        <f aca="false">IF(R19&gt;0,R19/24,"no data")</f>
        <v>149</v>
      </c>
      <c r="AH19" s="202" t="str">
        <f aca="false">IF(U19&gt;0,(U19/R19),"no data")</f>
        <v>no data</v>
      </c>
      <c r="AI19" s="204" t="n">
        <f aca="false">(1440-((W19*X19)+(Y19*Z19)+(AA19*AB19))/(W19+Y19+AA19))/1440</f>
        <v>1</v>
      </c>
      <c r="AJ19" s="205" t="str">
        <f aca="false">IF(U19&gt;0,(1440-((X19*W19+AT19*AU19)+(Z19*Y19+AV19*AW19)+(AA19*AB19+AX19*AY19))/(W19+Y19+AA19))/1440,"no data")</f>
        <v>no data</v>
      </c>
      <c r="AK19" s="206" t="n">
        <v>0</v>
      </c>
      <c r="AL19" s="247" t="n">
        <v>0</v>
      </c>
      <c r="AM19" s="194" t="n">
        <f aca="false">AK19*AL19</f>
        <v>0</v>
      </c>
      <c r="AN19" s="206" t="n">
        <v>0</v>
      </c>
      <c r="AO19" s="207" t="n">
        <v>0</v>
      </c>
      <c r="AP19" s="208" t="n">
        <f aca="false">AN19*AO19</f>
        <v>0</v>
      </c>
      <c r="AQ19" s="209" t="str">
        <f aca="false">IF(U19&gt;0,((((AK19*AL19)+(AN19*AO19))/(U19*1000))*1000000),"no data")</f>
        <v>no data</v>
      </c>
      <c r="AR19" s="210" t="n">
        <f aca="false">S19/24</f>
        <v>147.125</v>
      </c>
      <c r="AS19" s="34"/>
      <c r="AT19" s="195" t="n">
        <v>0</v>
      </c>
      <c r="AU19" s="195" t="n">
        <v>0</v>
      </c>
      <c r="AV19" s="195" t="n">
        <v>0</v>
      </c>
      <c r="AW19" s="195" t="n">
        <v>0</v>
      </c>
      <c r="AX19" s="195" t="n">
        <v>0</v>
      </c>
      <c r="AY19" s="195" t="n">
        <v>0</v>
      </c>
      <c r="AZ19" s="195" t="n">
        <v>8</v>
      </c>
      <c r="BB19" s="213" t="n">
        <v>0</v>
      </c>
      <c r="BC19" s="213" t="n">
        <v>0</v>
      </c>
      <c r="BD19" s="213" t="n">
        <v>0</v>
      </c>
      <c r="BE19" s="221" t="n">
        <f aca="false">BC19-BB19</f>
        <v>0</v>
      </c>
      <c r="BF19" s="215" t="str">
        <f aca="false">AQ19</f>
        <v>no data</v>
      </c>
      <c r="BG19" s="215" t="n">
        <f aca="false">BD19/24</f>
        <v>0</v>
      </c>
      <c r="BH19" s="216" t="n">
        <v>0</v>
      </c>
      <c r="BI19" s="217" t="n">
        <v>0</v>
      </c>
      <c r="BJ19" s="213" t="n">
        <v>0</v>
      </c>
      <c r="BK19" s="213" t="n">
        <v>0</v>
      </c>
      <c r="BL19" s="213" t="n">
        <v>0</v>
      </c>
      <c r="BM19" s="213" t="n">
        <v>50</v>
      </c>
      <c r="BN19" s="218" t="n">
        <v>0</v>
      </c>
      <c r="BO19" s="215" t="n">
        <v>0</v>
      </c>
      <c r="BP19" s="215" t="n">
        <v>0</v>
      </c>
      <c r="BQ19" s="215" t="n">
        <f aca="false">SUM(BH19:BI19)</f>
        <v>0</v>
      </c>
      <c r="BR19" s="213" t="n">
        <v>0</v>
      </c>
      <c r="BS19" s="213" t="n">
        <v>0</v>
      </c>
      <c r="BT19" s="215" t="n">
        <v>0</v>
      </c>
    </row>
    <row r="20" customFormat="false" ht="14.95" hidden="false" customHeight="true" outlineLevel="0" collapsed="false">
      <c r="A20" s="189" t="s">
        <v>126</v>
      </c>
      <c r="B20" s="55" t="n">
        <v>43753</v>
      </c>
      <c r="C20" s="56" t="n">
        <v>82.17</v>
      </c>
      <c r="D20" s="57" t="n">
        <v>0.5902</v>
      </c>
      <c r="E20" s="58" t="n">
        <v>72.27</v>
      </c>
      <c r="F20" s="59" t="n">
        <v>96.4</v>
      </c>
      <c r="G20" s="59" t="n">
        <v>71.65</v>
      </c>
      <c r="H20" s="59" t="n">
        <v>0</v>
      </c>
      <c r="I20" s="59" t="n">
        <v>0</v>
      </c>
      <c r="J20" s="59" t="n">
        <v>0</v>
      </c>
      <c r="K20" s="59" t="n">
        <v>0</v>
      </c>
      <c r="L20" s="162" t="n">
        <v>24</v>
      </c>
      <c r="M20" s="162" t="n">
        <v>0</v>
      </c>
      <c r="N20" s="162" t="n">
        <v>24</v>
      </c>
      <c r="O20" s="162" t="n">
        <v>0</v>
      </c>
      <c r="P20" s="162" t="n">
        <v>0</v>
      </c>
      <c r="Q20" s="162" t="n">
        <v>0</v>
      </c>
      <c r="R20" s="137" t="n">
        <v>3572</v>
      </c>
      <c r="S20" s="62" t="n">
        <v>3531</v>
      </c>
      <c r="T20" s="62" t="n">
        <v>0</v>
      </c>
      <c r="U20" s="63" t="n">
        <v>0</v>
      </c>
      <c r="V20" s="63" t="n">
        <v>0</v>
      </c>
      <c r="W20" s="59" t="n">
        <v>40</v>
      </c>
      <c r="X20" s="59" t="n">
        <v>0</v>
      </c>
      <c r="Y20" s="59" t="n">
        <v>40</v>
      </c>
      <c r="Z20" s="59" t="n">
        <v>0</v>
      </c>
      <c r="AA20" s="59" t="n">
        <v>60</v>
      </c>
      <c r="AB20" s="59" t="n">
        <v>0</v>
      </c>
      <c r="AC20" s="59" t="n">
        <f aca="false">(V20-U20)+AZ20</f>
        <v>6</v>
      </c>
      <c r="AD20" s="65" t="n">
        <f aca="false">U20-T20</f>
        <v>0</v>
      </c>
      <c r="AE20" s="59" t="n">
        <v>0</v>
      </c>
      <c r="AF20" s="66" t="str">
        <f aca="false">IF(AE20&gt;0, V20/(AE20*24),"no data")</f>
        <v>no data</v>
      </c>
      <c r="AG20" s="67" t="n">
        <f aca="false">IF(R20&gt;0,R20/24,"no data")</f>
        <v>148.833333333333</v>
      </c>
      <c r="AH20" s="66" t="str">
        <f aca="false">IF(U20&gt;0,(U20/R20),"no data")</f>
        <v>no data</v>
      </c>
      <c r="AI20" s="68" t="n">
        <f aca="false">(1440-((W20*X20)+(Y20*Z20)+(AA20*AB20))/(W20+Y20+AA20))/1440</f>
        <v>1</v>
      </c>
      <c r="AJ20" s="69" t="str">
        <f aca="false">IF(U20&gt;0,(1440-((X20*W20+AT20*AU20)+(Z20*Y20+AV20*AW20)+(AA20*AB20+AX20*AY20))/(W20+Y20+AA20))/1440,"no data")</f>
        <v>no data</v>
      </c>
      <c r="AK20" s="91" t="n">
        <v>0</v>
      </c>
      <c r="AL20" s="96" t="n">
        <v>0</v>
      </c>
      <c r="AM20" s="58" t="n">
        <f aca="false">AK20*AL20</f>
        <v>0</v>
      </c>
      <c r="AN20" s="91" t="n">
        <v>0</v>
      </c>
      <c r="AO20" s="166" t="n">
        <v>0</v>
      </c>
      <c r="AP20" s="73" t="n">
        <f aca="false">AN20*AO20</f>
        <v>0</v>
      </c>
      <c r="AQ20" s="94" t="str">
        <f aca="false">IF(U20&gt;0,((((AK20*AL20)+(AN20*AO20))/(U20*1000))*1000000),"no data")</f>
        <v>no data</v>
      </c>
      <c r="AR20" s="75" t="n">
        <f aca="false">S20/24</f>
        <v>147.125</v>
      </c>
      <c r="AS20" s="34"/>
      <c r="AT20" s="59" t="n">
        <v>0</v>
      </c>
      <c r="AU20" s="59" t="n">
        <v>0</v>
      </c>
      <c r="AV20" s="59" t="n">
        <v>0</v>
      </c>
      <c r="AW20" s="59" t="n">
        <v>0</v>
      </c>
      <c r="AX20" s="59" t="n">
        <v>0</v>
      </c>
      <c r="AY20" s="59" t="n">
        <v>0</v>
      </c>
      <c r="AZ20" s="59" t="n">
        <v>6</v>
      </c>
      <c r="BB20" s="77" t="n">
        <v>0</v>
      </c>
      <c r="BC20" s="77" t="n">
        <v>0</v>
      </c>
      <c r="BD20" s="77" t="n">
        <v>0</v>
      </c>
      <c r="BE20" s="77" t="n">
        <f aca="false">BC20-BB20</f>
        <v>0</v>
      </c>
      <c r="BF20" s="78" t="str">
        <f aca="false">AQ20</f>
        <v>no data</v>
      </c>
      <c r="BG20" s="78" t="n">
        <f aca="false">BD20/24</f>
        <v>0</v>
      </c>
      <c r="BH20" s="140" t="n">
        <v>0</v>
      </c>
      <c r="BI20" s="100" t="n">
        <v>0</v>
      </c>
      <c r="BJ20" s="77" t="n">
        <v>0</v>
      </c>
      <c r="BK20" s="77" t="n">
        <v>0</v>
      </c>
      <c r="BL20" s="77" t="n">
        <v>0</v>
      </c>
      <c r="BM20" s="77" t="n">
        <v>50</v>
      </c>
      <c r="BN20" s="99" t="n">
        <v>0</v>
      </c>
      <c r="BO20" s="78" t="n">
        <v>0</v>
      </c>
      <c r="BP20" s="78" t="n">
        <v>0</v>
      </c>
      <c r="BQ20" s="78" t="n">
        <f aca="false">SUM(BH20:BI20)</f>
        <v>0</v>
      </c>
      <c r="BR20" s="77" t="n">
        <v>0</v>
      </c>
      <c r="BS20" s="77" t="n">
        <v>0</v>
      </c>
      <c r="BT20" s="78" t="n">
        <v>0</v>
      </c>
    </row>
    <row r="21" customFormat="false" ht="14.3" hidden="false" customHeight="false" outlineLevel="0" collapsed="false">
      <c r="A21" s="189"/>
      <c r="B21" s="55" t="n">
        <v>43754</v>
      </c>
      <c r="C21" s="56" t="n">
        <v>82</v>
      </c>
      <c r="D21" s="57" t="n">
        <v>0.59</v>
      </c>
      <c r="E21" s="58" t="n">
        <v>71.8</v>
      </c>
      <c r="F21" s="59" t="n">
        <v>94</v>
      </c>
      <c r="G21" s="59" t="n">
        <v>72</v>
      </c>
      <c r="H21" s="59" t="n">
        <v>0</v>
      </c>
      <c r="I21" s="59" t="n">
        <v>0</v>
      </c>
      <c r="J21" s="59" t="n">
        <v>0</v>
      </c>
      <c r="K21" s="59" t="n">
        <v>0</v>
      </c>
      <c r="L21" s="162" t="n">
        <v>24</v>
      </c>
      <c r="M21" s="162" t="n">
        <v>0</v>
      </c>
      <c r="N21" s="162" t="n">
        <v>24</v>
      </c>
      <c r="O21" s="162" t="n">
        <v>0</v>
      </c>
      <c r="P21" s="162" t="n">
        <v>0</v>
      </c>
      <c r="Q21" s="162" t="n">
        <v>0</v>
      </c>
      <c r="R21" s="137" t="n">
        <v>3575</v>
      </c>
      <c r="S21" s="62" t="n">
        <v>3531</v>
      </c>
      <c r="T21" s="62" t="n">
        <v>0</v>
      </c>
      <c r="U21" s="63" t="n">
        <v>0</v>
      </c>
      <c r="V21" s="63" t="n">
        <v>0</v>
      </c>
      <c r="W21" s="59" t="n">
        <v>40</v>
      </c>
      <c r="X21" s="59" t="n">
        <v>0</v>
      </c>
      <c r="Y21" s="59" t="n">
        <v>40</v>
      </c>
      <c r="Z21" s="59" t="n">
        <v>0</v>
      </c>
      <c r="AA21" s="59" t="n">
        <v>60</v>
      </c>
      <c r="AB21" s="59" t="n">
        <v>0</v>
      </c>
      <c r="AC21" s="59" t="n">
        <v>8</v>
      </c>
      <c r="AD21" s="65" t="n">
        <f aca="false">U21-T21</f>
        <v>0</v>
      </c>
      <c r="AE21" s="59" t="n">
        <v>0</v>
      </c>
      <c r="AF21" s="66" t="str">
        <f aca="false">IF(AE21&gt;0, V21/(AE21*24),"no data")</f>
        <v>no data</v>
      </c>
      <c r="AG21" s="67" t="n">
        <f aca="false">IF(R21&gt;0,R21/24,"no data")</f>
        <v>148.958333333333</v>
      </c>
      <c r="AH21" s="66" t="str">
        <f aca="false">IF(U21&gt;0,(U21/R21),"no data")</f>
        <v>no data</v>
      </c>
      <c r="AI21" s="68" t="n">
        <f aca="false">(1440-((W21*X21)+(Y21*Z21)+(AA21*AB21))/(W21+Y21+AA21))/1440</f>
        <v>1</v>
      </c>
      <c r="AJ21" s="69" t="str">
        <f aca="false">IF(U21&gt;0,(1440-((X21*W21+AT21*AU21)+(Z21*Y21+AV21*AW21)+(AA21*AB21+AX21*AY21))/(W21+Y21+AA21))/1440,"no data")</f>
        <v>no data</v>
      </c>
      <c r="AK21" s="91" t="n">
        <v>0</v>
      </c>
      <c r="AL21" s="96" t="n">
        <v>0</v>
      </c>
      <c r="AM21" s="58" t="n">
        <f aca="false">AK21*AL21</f>
        <v>0</v>
      </c>
      <c r="AN21" s="91" t="n">
        <v>0</v>
      </c>
      <c r="AO21" s="166" t="n">
        <v>0</v>
      </c>
      <c r="AP21" s="73" t="n">
        <f aca="false">AN21*AO21</f>
        <v>0</v>
      </c>
      <c r="AQ21" s="94" t="str">
        <f aca="false">IF(U21&gt;0,((((AK21*AL21)+(AN21*AO21))/(U21*1000))*1000000),"no data")</f>
        <v>no data</v>
      </c>
      <c r="AR21" s="75" t="n">
        <f aca="false">S21/24</f>
        <v>147.125</v>
      </c>
      <c r="AS21" s="34"/>
      <c r="AT21" s="59" t="n">
        <v>0</v>
      </c>
      <c r="AU21" s="59" t="n">
        <v>0</v>
      </c>
      <c r="AV21" s="59" t="n">
        <v>0</v>
      </c>
      <c r="AW21" s="59" t="n">
        <v>0</v>
      </c>
      <c r="AX21" s="59" t="n">
        <v>0</v>
      </c>
      <c r="AY21" s="59" t="n">
        <v>0</v>
      </c>
      <c r="AZ21" s="59" t="n">
        <v>8</v>
      </c>
      <c r="BB21" s="77" t="n">
        <v>0</v>
      </c>
      <c r="BC21" s="77" t="n">
        <v>0</v>
      </c>
      <c r="BD21" s="77" t="n">
        <v>0</v>
      </c>
      <c r="BE21" s="77" t="n">
        <f aca="false">BC21-BB21</f>
        <v>0</v>
      </c>
      <c r="BF21" s="78" t="str">
        <f aca="false">AQ21</f>
        <v>no data</v>
      </c>
      <c r="BG21" s="78" t="n">
        <f aca="false">BD21/24</f>
        <v>0</v>
      </c>
      <c r="BH21" s="140" t="n">
        <v>0</v>
      </c>
      <c r="BI21" s="100" t="n">
        <v>0</v>
      </c>
      <c r="BJ21" s="77" t="n">
        <v>0</v>
      </c>
      <c r="BK21" s="77" t="n">
        <v>0</v>
      </c>
      <c r="BL21" s="77" t="n">
        <v>0</v>
      </c>
      <c r="BM21" s="77" t="n">
        <v>50</v>
      </c>
      <c r="BN21" s="99" t="n">
        <v>0</v>
      </c>
      <c r="BO21" s="78" t="n">
        <v>0</v>
      </c>
      <c r="BP21" s="78" t="n">
        <v>0</v>
      </c>
      <c r="BQ21" s="78" t="n">
        <v>0</v>
      </c>
      <c r="BR21" s="77" t="n">
        <v>0</v>
      </c>
      <c r="BS21" s="77" t="n">
        <v>0</v>
      </c>
      <c r="BT21" s="78" t="n">
        <v>0</v>
      </c>
    </row>
    <row r="22" customFormat="false" ht="14.3" hidden="false" customHeight="false" outlineLevel="0" collapsed="false">
      <c r="A22" s="189"/>
      <c r="B22" s="55" t="n">
        <v>43755</v>
      </c>
      <c r="C22" s="56" t="n">
        <v>82</v>
      </c>
      <c r="D22" s="57" t="n">
        <v>0.636</v>
      </c>
      <c r="E22" s="58" t="n">
        <v>73.8</v>
      </c>
      <c r="F22" s="59" t="n">
        <v>94</v>
      </c>
      <c r="G22" s="59" t="n">
        <v>73</v>
      </c>
      <c r="H22" s="59" t="n">
        <v>0</v>
      </c>
      <c r="I22" s="59" t="n">
        <v>0</v>
      </c>
      <c r="J22" s="59" t="n">
        <v>0</v>
      </c>
      <c r="K22" s="59" t="n">
        <v>0</v>
      </c>
      <c r="L22" s="61" t="n">
        <v>24</v>
      </c>
      <c r="M22" s="61" t="n">
        <v>0</v>
      </c>
      <c r="N22" s="61" t="n">
        <v>24</v>
      </c>
      <c r="O22" s="61" t="n">
        <v>0</v>
      </c>
      <c r="P22" s="61" t="n">
        <v>0</v>
      </c>
      <c r="Q22" s="61" t="n">
        <v>0</v>
      </c>
      <c r="R22" s="137" t="n">
        <v>3579</v>
      </c>
      <c r="S22" s="62" t="n">
        <v>3534</v>
      </c>
      <c r="T22" s="62" t="n">
        <v>0</v>
      </c>
      <c r="U22" s="141" t="n">
        <v>0</v>
      </c>
      <c r="V22" s="63" t="n">
        <v>0</v>
      </c>
      <c r="W22" s="59" t="n">
        <v>40</v>
      </c>
      <c r="X22" s="59" t="n">
        <v>0</v>
      </c>
      <c r="Y22" s="59" t="n">
        <v>40</v>
      </c>
      <c r="Z22" s="59" t="n">
        <v>0</v>
      </c>
      <c r="AA22" s="59" t="n">
        <v>60</v>
      </c>
      <c r="AB22" s="59" t="n">
        <v>0</v>
      </c>
      <c r="AC22" s="59" t="n">
        <v>6</v>
      </c>
      <c r="AD22" s="65" t="n">
        <f aca="false">U22-T22</f>
        <v>0</v>
      </c>
      <c r="AE22" s="59" t="n">
        <v>0</v>
      </c>
      <c r="AF22" s="66" t="str">
        <f aca="false">IF(AE22&gt;0, V22/(AE22*24),"no data")</f>
        <v>no data</v>
      </c>
      <c r="AG22" s="67" t="n">
        <f aca="false">IF(R22&gt;0,R22/24,"no data")</f>
        <v>149.125</v>
      </c>
      <c r="AH22" s="66" t="str">
        <f aca="false">IF(U22&gt;0,(U22/R22),"no data")</f>
        <v>no data</v>
      </c>
      <c r="AI22" s="68" t="n">
        <f aca="false">(1440-((W22*X22)+(Y22*Z22)+(AA22*AB22))/(W22+Y22+AA22))/1440</f>
        <v>1</v>
      </c>
      <c r="AJ22" s="69" t="str">
        <f aca="false">IF(U22&gt;0,(1440-((X22*W22+AT22*AU22)+(Z22*Y22+AV22*AW22)+(AA22*AB22+AX22*AY22))/(W22+Y22+AA22))/1440,"no data")</f>
        <v>no data</v>
      </c>
      <c r="AK22" s="91" t="n">
        <v>0</v>
      </c>
      <c r="AL22" s="96" t="n">
        <v>0</v>
      </c>
      <c r="AM22" s="58" t="n">
        <f aca="false">AK22*AL22</f>
        <v>0</v>
      </c>
      <c r="AN22" s="91" t="n">
        <v>0</v>
      </c>
      <c r="AO22" s="166" t="n">
        <v>0</v>
      </c>
      <c r="AP22" s="73" t="n">
        <f aca="false">AN22*AO22</f>
        <v>0</v>
      </c>
      <c r="AQ22" s="94" t="str">
        <f aca="false">IF(U22&gt;0,((((AK22*AL22)+(AN22*AO22))/(U22*1000))*1000000),"no data")</f>
        <v>no data</v>
      </c>
      <c r="AR22" s="75" t="n">
        <f aca="false">S22/24</f>
        <v>147.25</v>
      </c>
      <c r="AS22" s="34"/>
      <c r="AT22" s="59" t="n">
        <v>0</v>
      </c>
      <c r="AU22" s="76" t="n">
        <v>0</v>
      </c>
      <c r="AV22" s="76" t="n">
        <v>0</v>
      </c>
      <c r="AW22" s="59" t="n">
        <v>0</v>
      </c>
      <c r="AX22" s="76" t="n">
        <v>0</v>
      </c>
      <c r="AY22" s="59" t="n">
        <v>0</v>
      </c>
      <c r="AZ22" s="59" t="n">
        <v>6</v>
      </c>
      <c r="BB22" s="77" t="n">
        <v>0</v>
      </c>
      <c r="BC22" s="77" t="n">
        <v>0</v>
      </c>
      <c r="BD22" s="77" t="n">
        <v>0</v>
      </c>
      <c r="BE22" s="77" t="n">
        <f aca="false">BC22-BB22</f>
        <v>0</v>
      </c>
      <c r="BF22" s="77" t="str">
        <f aca="false">AQ22</f>
        <v>no data</v>
      </c>
      <c r="BG22" s="78" t="n">
        <f aca="false">BD22/24</f>
        <v>0</v>
      </c>
      <c r="BH22" s="79" t="n">
        <v>0</v>
      </c>
      <c r="BI22" s="80" t="n">
        <v>0</v>
      </c>
      <c r="BJ22" s="81" t="n">
        <v>0</v>
      </c>
      <c r="BK22" s="81" t="n">
        <v>0</v>
      </c>
      <c r="BL22" s="81" t="n">
        <v>0</v>
      </c>
      <c r="BM22" s="81" t="n">
        <v>50</v>
      </c>
      <c r="BN22" s="83" t="n">
        <v>0</v>
      </c>
      <c r="BO22" s="78" t="n">
        <v>0</v>
      </c>
      <c r="BP22" s="78" t="n">
        <v>0</v>
      </c>
      <c r="BQ22" s="78" t="n">
        <f aca="false">SUM(BH22:BI22)</f>
        <v>0</v>
      </c>
      <c r="BR22" s="77" t="n">
        <v>0</v>
      </c>
      <c r="BS22" s="77" t="n">
        <v>0</v>
      </c>
      <c r="BT22" s="78" t="n">
        <v>0</v>
      </c>
    </row>
    <row r="23" customFormat="false" ht="14.3" hidden="false" customHeight="false" outlineLevel="0" collapsed="false">
      <c r="A23" s="189"/>
      <c r="B23" s="55" t="n">
        <v>43756</v>
      </c>
      <c r="C23" s="56" t="n">
        <v>76.6</v>
      </c>
      <c r="D23" s="57" t="n">
        <v>0.619</v>
      </c>
      <c r="E23" s="58" t="n">
        <v>68.7</v>
      </c>
      <c r="F23" s="59" t="n">
        <v>85</v>
      </c>
      <c r="G23" s="59" t="n">
        <v>70</v>
      </c>
      <c r="H23" s="59" t="n">
        <v>0</v>
      </c>
      <c r="I23" s="59" t="n">
        <v>0</v>
      </c>
      <c r="J23" s="59" t="n">
        <v>0</v>
      </c>
      <c r="K23" s="59" t="n">
        <v>0</v>
      </c>
      <c r="L23" s="61" t="n">
        <v>24</v>
      </c>
      <c r="M23" s="61" t="n">
        <v>0</v>
      </c>
      <c r="N23" s="61" t="n">
        <v>24</v>
      </c>
      <c r="O23" s="61" t="n">
        <v>0</v>
      </c>
      <c r="P23" s="61" t="n">
        <v>0</v>
      </c>
      <c r="Q23" s="61" t="n">
        <v>0</v>
      </c>
      <c r="R23" s="143" t="n">
        <v>3628</v>
      </c>
      <c r="S23" s="62" t="n">
        <v>3534</v>
      </c>
      <c r="T23" s="62" t="n">
        <v>0</v>
      </c>
      <c r="U23" s="138" t="n">
        <v>0</v>
      </c>
      <c r="V23" s="63" t="n">
        <v>0</v>
      </c>
      <c r="W23" s="59" t="n">
        <v>40</v>
      </c>
      <c r="X23" s="59" t="n">
        <v>0</v>
      </c>
      <c r="Y23" s="59" t="n">
        <v>40</v>
      </c>
      <c r="Z23" s="59" t="n">
        <v>0</v>
      </c>
      <c r="AA23" s="59" t="n">
        <v>60</v>
      </c>
      <c r="AB23" s="59" t="n">
        <v>0</v>
      </c>
      <c r="AC23" s="59" t="n">
        <f aca="false">(V23-U23)+AZ23</f>
        <v>6</v>
      </c>
      <c r="AD23" s="65" t="n">
        <f aca="false">U23-T23</f>
        <v>0</v>
      </c>
      <c r="AE23" s="59" t="n">
        <v>0</v>
      </c>
      <c r="AF23" s="66" t="str">
        <f aca="false">IF(AE23&gt;0, V23/(AE23*24),"no data")</f>
        <v>no data</v>
      </c>
      <c r="AG23" s="67" t="n">
        <f aca="false">IF(R23&gt;0,R23/24,"no data")</f>
        <v>151.166666666667</v>
      </c>
      <c r="AH23" s="66" t="str">
        <f aca="false">IF(U23&gt;0,(U23/R23),"no data")</f>
        <v>no data</v>
      </c>
      <c r="AI23" s="68" t="n">
        <f aca="false">(1440-((W23*X23)+(Y23*Z23)+(AA23*AB23))/(W23+Y23+AA23))/1440</f>
        <v>1</v>
      </c>
      <c r="AJ23" s="69" t="str">
        <f aca="false">IF(U23&gt;0,(1440-((X23*W23+AT23*AU23)+(Z23*Y23+AV23*AW23)+(AA23*AB23+AX23*AY23))/(W23+Y23+AA23))/1440,"no data")</f>
        <v>no data</v>
      </c>
      <c r="AK23" s="91" t="n">
        <v>0</v>
      </c>
      <c r="AL23" s="96" t="n">
        <v>0</v>
      </c>
      <c r="AM23" s="58" t="n">
        <f aca="false">AK23*AL23</f>
        <v>0</v>
      </c>
      <c r="AN23" s="91" t="n">
        <v>0</v>
      </c>
      <c r="AO23" s="166" t="n">
        <v>0</v>
      </c>
      <c r="AP23" s="73" t="n">
        <f aca="false">AN23*AO23</f>
        <v>0</v>
      </c>
      <c r="AQ23" s="94" t="str">
        <f aca="false">IF(U23&gt;0,((((AK23*AL23)+(AN23*AO23))/(U23*1000))*1000000),"no data")</f>
        <v>no data</v>
      </c>
      <c r="AR23" s="75" t="n">
        <f aca="false">S23/24</f>
        <v>147.25</v>
      </c>
      <c r="AS23" s="34"/>
      <c r="AT23" s="59" t="n">
        <v>0</v>
      </c>
      <c r="AU23" s="76" t="n">
        <v>0</v>
      </c>
      <c r="AV23" s="76" t="n">
        <v>0</v>
      </c>
      <c r="AW23" s="59" t="n">
        <v>0</v>
      </c>
      <c r="AX23" s="76" t="n">
        <v>0</v>
      </c>
      <c r="AY23" s="59" t="n">
        <v>0</v>
      </c>
      <c r="AZ23" s="59" t="n">
        <v>6</v>
      </c>
      <c r="BB23" s="77" t="n">
        <v>0</v>
      </c>
      <c r="BC23" s="77" t="n">
        <v>0</v>
      </c>
      <c r="BD23" s="77" t="n">
        <v>0</v>
      </c>
      <c r="BE23" s="77" t="n">
        <v>0</v>
      </c>
      <c r="BF23" s="77" t="str">
        <f aca="false">AQ23</f>
        <v>no data</v>
      </c>
      <c r="BG23" s="78" t="n">
        <f aca="false">BD23/24</f>
        <v>0</v>
      </c>
      <c r="BH23" s="79" t="n">
        <v>0</v>
      </c>
      <c r="BI23" s="80" t="n">
        <v>0</v>
      </c>
      <c r="BJ23" s="82" t="n">
        <v>0</v>
      </c>
      <c r="BK23" s="82" t="n">
        <v>0</v>
      </c>
      <c r="BL23" s="82" t="n">
        <v>0</v>
      </c>
      <c r="BM23" s="81" t="n">
        <v>50</v>
      </c>
      <c r="BN23" s="83" t="n">
        <v>0</v>
      </c>
      <c r="BO23" s="78" t="n">
        <v>0</v>
      </c>
      <c r="BP23" s="78" t="n">
        <v>0</v>
      </c>
      <c r="BQ23" s="78" t="n">
        <f aca="false">SUM(BH23:BI23)</f>
        <v>0</v>
      </c>
      <c r="BR23" s="77" t="n">
        <v>0</v>
      </c>
      <c r="BS23" s="77" t="n">
        <v>0</v>
      </c>
      <c r="BT23" s="78" t="n">
        <v>0</v>
      </c>
    </row>
    <row r="24" customFormat="false" ht="14.3" hidden="false" customHeight="false" outlineLevel="0" collapsed="false">
      <c r="A24" s="189"/>
      <c r="B24" s="55" t="n">
        <v>43757</v>
      </c>
      <c r="C24" s="56" t="n">
        <v>75.3</v>
      </c>
      <c r="D24" s="57" t="n">
        <v>0.634</v>
      </c>
      <c r="E24" s="58" t="n">
        <v>68.4</v>
      </c>
      <c r="F24" s="60" t="n">
        <v>89</v>
      </c>
      <c r="G24" s="60" t="n">
        <v>66</v>
      </c>
      <c r="H24" s="60" t="n">
        <v>0</v>
      </c>
      <c r="I24" s="60" t="n">
        <v>0</v>
      </c>
      <c r="J24" s="60" t="n">
        <v>0</v>
      </c>
      <c r="K24" s="60" t="n">
        <v>0</v>
      </c>
      <c r="L24" s="60" t="n">
        <v>24</v>
      </c>
      <c r="M24" s="60" t="n">
        <v>0</v>
      </c>
      <c r="N24" s="60" t="n">
        <v>24</v>
      </c>
      <c r="O24" s="60" t="n">
        <v>0</v>
      </c>
      <c r="P24" s="60" t="n">
        <v>0</v>
      </c>
      <c r="Q24" s="60" t="n">
        <v>0</v>
      </c>
      <c r="R24" s="143" t="n">
        <v>3638</v>
      </c>
      <c r="S24" s="62" t="n">
        <v>3539</v>
      </c>
      <c r="T24" s="65" t="n">
        <v>0</v>
      </c>
      <c r="U24" s="144" t="n">
        <v>0</v>
      </c>
      <c r="V24" s="144" t="n">
        <v>0</v>
      </c>
      <c r="W24" s="60" t="n">
        <v>40</v>
      </c>
      <c r="X24" s="60" t="n">
        <v>0</v>
      </c>
      <c r="Y24" s="60" t="n">
        <v>40</v>
      </c>
      <c r="Z24" s="60" t="n">
        <v>0</v>
      </c>
      <c r="AA24" s="60" t="n">
        <v>60</v>
      </c>
      <c r="AB24" s="60" t="n">
        <v>0</v>
      </c>
      <c r="AC24" s="59" t="n">
        <f aca="false">(V24-U24)+AZ24</f>
        <v>5</v>
      </c>
      <c r="AD24" s="65" t="n">
        <f aca="false">U24-T24</f>
        <v>0</v>
      </c>
      <c r="AE24" s="60" t="n">
        <v>0</v>
      </c>
      <c r="AF24" s="66" t="str">
        <f aca="false">IF(AE24&gt;0, V24/(AE24*24),"no data")</f>
        <v>no data</v>
      </c>
      <c r="AG24" s="67" t="n">
        <f aca="false">IF(R24&gt;0,R24/24,"no data")</f>
        <v>151.583333333333</v>
      </c>
      <c r="AH24" s="66" t="str">
        <f aca="false">IF(U24&gt;0,(U24/R24),"no data")</f>
        <v>no data</v>
      </c>
      <c r="AI24" s="68" t="n">
        <f aca="false">(1440-((W24*X24)+(Y24*Z24)+(AA24*AB24))/(W24+Y24+AA24))/1440</f>
        <v>1</v>
      </c>
      <c r="AJ24" s="69" t="str">
        <f aca="false">IF(U24&gt;0,(1440-((X24*W24+AT24*AU24)+(Z24*Y24+AV24*AW24)+(AA24*AB24+AX24*AY24))/(W24+Y24+AA24))/1440,"no data")</f>
        <v>no data</v>
      </c>
      <c r="AK24" s="91" t="n">
        <v>0</v>
      </c>
      <c r="AL24" s="96" t="n">
        <v>0</v>
      </c>
      <c r="AM24" s="58" t="n">
        <f aca="false">AK24*AL24</f>
        <v>0</v>
      </c>
      <c r="AN24" s="91" t="n">
        <v>0</v>
      </c>
      <c r="AO24" s="166" t="n">
        <v>0</v>
      </c>
      <c r="AP24" s="73" t="n">
        <f aca="false">AN24*AO24</f>
        <v>0</v>
      </c>
      <c r="AQ24" s="94" t="str">
        <f aca="false">IF(U24&gt;0,((((AK24*AL24)+(AN24*AO24))/(U24*1000))*1000000),"no data")</f>
        <v>no data</v>
      </c>
      <c r="AR24" s="75" t="n">
        <f aca="false">S24/24</f>
        <v>147.458333333333</v>
      </c>
      <c r="AS24" s="34"/>
      <c r="AT24" s="60" t="n">
        <v>0</v>
      </c>
      <c r="AU24" s="60" t="n">
        <v>0</v>
      </c>
      <c r="AV24" s="60" t="n">
        <v>0</v>
      </c>
      <c r="AW24" s="60" t="n">
        <v>0</v>
      </c>
      <c r="AX24" s="60" t="n">
        <v>0</v>
      </c>
      <c r="AY24" s="60" t="n">
        <v>0</v>
      </c>
      <c r="AZ24" s="60" t="n">
        <v>5</v>
      </c>
      <c r="BB24" s="77" t="n">
        <v>0</v>
      </c>
      <c r="BC24" s="77" t="n">
        <v>0</v>
      </c>
      <c r="BD24" s="77" t="n">
        <v>0</v>
      </c>
      <c r="BE24" s="77" t="n">
        <f aca="false">BC24-BB24</f>
        <v>0</v>
      </c>
      <c r="BF24" s="77" t="str">
        <f aca="false">AQ24</f>
        <v>no data</v>
      </c>
      <c r="BG24" s="78" t="n">
        <f aca="false">BD24/24</f>
        <v>0</v>
      </c>
      <c r="BH24" s="145" t="n">
        <v>0</v>
      </c>
      <c r="BI24" s="145" t="n">
        <v>0</v>
      </c>
      <c r="BJ24" s="146" t="n">
        <v>0</v>
      </c>
      <c r="BK24" s="146" t="n">
        <v>0</v>
      </c>
      <c r="BL24" s="146" t="n">
        <v>0</v>
      </c>
      <c r="BM24" s="147" t="n">
        <v>50</v>
      </c>
      <c r="BN24" s="148" t="n">
        <v>0</v>
      </c>
      <c r="BO24" s="78" t="n">
        <v>0</v>
      </c>
      <c r="BP24" s="78" t="n">
        <v>0</v>
      </c>
      <c r="BQ24" s="78" t="n">
        <f aca="false">SUM(BH24:BI24)</f>
        <v>0</v>
      </c>
      <c r="BR24" s="97" t="n">
        <v>0</v>
      </c>
      <c r="BS24" s="97" t="n">
        <v>0</v>
      </c>
      <c r="BT24" s="147" t="n">
        <v>1.1</v>
      </c>
    </row>
    <row r="25" customFormat="false" ht="14.3" hidden="false" customHeight="false" outlineLevel="0" collapsed="false">
      <c r="A25" s="189"/>
      <c r="B25" s="55" t="n">
        <v>43758</v>
      </c>
      <c r="C25" s="56" t="n">
        <v>77</v>
      </c>
      <c r="D25" s="57" t="n">
        <v>0.614</v>
      </c>
      <c r="E25" s="58" t="n">
        <v>68.9</v>
      </c>
      <c r="F25" s="149" t="n">
        <v>90</v>
      </c>
      <c r="G25" s="149" t="n">
        <v>67</v>
      </c>
      <c r="H25" s="60" t="n">
        <v>0</v>
      </c>
      <c r="I25" s="60" t="n">
        <v>0</v>
      </c>
      <c r="J25" s="60" t="n">
        <v>0</v>
      </c>
      <c r="K25" s="60" t="n">
        <v>0</v>
      </c>
      <c r="L25" s="60" t="n">
        <v>24</v>
      </c>
      <c r="M25" s="60" t="n">
        <v>0</v>
      </c>
      <c r="N25" s="60" t="n">
        <v>24</v>
      </c>
      <c r="O25" s="60" t="n">
        <v>0</v>
      </c>
      <c r="P25" s="60" t="n">
        <v>0</v>
      </c>
      <c r="Q25" s="60" t="n">
        <v>0</v>
      </c>
      <c r="R25" s="143" t="n">
        <v>3625</v>
      </c>
      <c r="S25" s="62" t="n">
        <v>3542</v>
      </c>
      <c r="T25" s="65" t="n">
        <v>0</v>
      </c>
      <c r="U25" s="144" t="n">
        <v>0</v>
      </c>
      <c r="V25" s="144" t="n">
        <v>0</v>
      </c>
      <c r="W25" s="60" t="n">
        <v>40</v>
      </c>
      <c r="X25" s="60" t="n">
        <v>0</v>
      </c>
      <c r="Y25" s="60" t="n">
        <v>40</v>
      </c>
      <c r="Z25" s="60" t="n">
        <v>0</v>
      </c>
      <c r="AA25" s="60" t="n">
        <v>60</v>
      </c>
      <c r="AB25" s="60" t="n">
        <v>0</v>
      </c>
      <c r="AC25" s="59" t="n">
        <f aca="false">(V25-U25)+AZ25</f>
        <v>5</v>
      </c>
      <c r="AD25" s="65" t="n">
        <f aca="false">U25-T25</f>
        <v>0</v>
      </c>
      <c r="AE25" s="60" t="n">
        <v>0</v>
      </c>
      <c r="AF25" s="66" t="str">
        <f aca="false">IF(AE25&gt;0, V25/(AE25*24),"no data")</f>
        <v>no data</v>
      </c>
      <c r="AG25" s="67" t="n">
        <f aca="false">IF(R25&gt;0,R25/24,"no data")</f>
        <v>151.041666666667</v>
      </c>
      <c r="AH25" s="66" t="str">
        <f aca="false">IF(U25&gt;0,(U25/R25),"no data")</f>
        <v>no data</v>
      </c>
      <c r="AI25" s="68" t="n">
        <f aca="false">(1440-((W25*X25)+(Y25*Z25)+(AA25*AB25))/(W25+Y25+AA25))/1440</f>
        <v>1</v>
      </c>
      <c r="AJ25" s="69" t="str">
        <f aca="false">IF(U25&gt;0,(1440-((X25*W25+AT25*AU25)+(Z25*Y25+AV25*AW25)+(AA25*AB25+AX25*AY25))/(W25+Y25+AA25))/1440,"no data")</f>
        <v>no data</v>
      </c>
      <c r="AK25" s="91" t="n">
        <v>0</v>
      </c>
      <c r="AL25" s="96" t="n">
        <v>0</v>
      </c>
      <c r="AM25" s="58" t="n">
        <f aca="false">AK25*AL25</f>
        <v>0</v>
      </c>
      <c r="AN25" s="91" t="n">
        <v>0</v>
      </c>
      <c r="AO25" s="166" t="n">
        <v>0</v>
      </c>
      <c r="AP25" s="73" t="n">
        <f aca="false">AN25*AO25</f>
        <v>0</v>
      </c>
      <c r="AQ25" s="94" t="str">
        <f aca="false">IF(U25&gt;0,((((AK25*AL25)+(AN25*AO25))/(U25*1000))*1000000),"no data")</f>
        <v>no data</v>
      </c>
      <c r="AR25" s="75" t="n">
        <f aca="false">S25/24</f>
        <v>147.583333333333</v>
      </c>
      <c r="AS25" s="34"/>
      <c r="AT25" s="60" t="n">
        <v>0</v>
      </c>
      <c r="AU25" s="60" t="n">
        <v>0</v>
      </c>
      <c r="AV25" s="60" t="n">
        <v>0</v>
      </c>
      <c r="AW25" s="60" t="n">
        <v>0</v>
      </c>
      <c r="AX25" s="60" t="n">
        <v>0</v>
      </c>
      <c r="AY25" s="60" t="n">
        <v>0</v>
      </c>
      <c r="AZ25" s="60" t="n">
        <v>5</v>
      </c>
      <c r="BB25" s="77" t="n">
        <v>0</v>
      </c>
      <c r="BC25" s="77" t="n">
        <v>0</v>
      </c>
      <c r="BD25" s="77" t="n">
        <v>0</v>
      </c>
      <c r="BE25" s="77" t="n">
        <f aca="false">BC25-BB25</f>
        <v>0</v>
      </c>
      <c r="BF25" s="77" t="str">
        <f aca="false">AQ25</f>
        <v>no data</v>
      </c>
      <c r="BG25" s="139" t="n">
        <f aca="false">BD25/24</f>
        <v>0</v>
      </c>
      <c r="BH25" s="145" t="n">
        <v>0</v>
      </c>
      <c r="BI25" s="80" t="n">
        <v>0</v>
      </c>
      <c r="BJ25" s="146" t="n">
        <v>0</v>
      </c>
      <c r="BK25" s="146" t="n">
        <v>0</v>
      </c>
      <c r="BL25" s="146" t="n">
        <v>0</v>
      </c>
      <c r="BM25" s="147" t="n">
        <v>50</v>
      </c>
      <c r="BN25" s="148" t="n">
        <v>0</v>
      </c>
      <c r="BO25" s="78" t="n">
        <v>0</v>
      </c>
      <c r="BP25" s="78" t="n">
        <v>0</v>
      </c>
      <c r="BQ25" s="78" t="n">
        <f aca="false">SUM(BH25:BI25)</f>
        <v>0</v>
      </c>
      <c r="BR25" s="97" t="n">
        <v>0</v>
      </c>
      <c r="BS25" s="97" t="n">
        <v>0</v>
      </c>
      <c r="BT25" s="147" t="n">
        <v>0</v>
      </c>
    </row>
    <row r="26" customFormat="false" ht="14.3" hidden="false" customHeight="false" outlineLevel="0" collapsed="false">
      <c r="A26" s="189"/>
      <c r="B26" s="55" t="n">
        <v>43759</v>
      </c>
      <c r="C26" s="56" t="n">
        <v>77.5</v>
      </c>
      <c r="D26" s="57" t="n">
        <v>0.618</v>
      </c>
      <c r="E26" s="58" t="n">
        <v>69.8</v>
      </c>
      <c r="F26" s="60" t="n">
        <v>91</v>
      </c>
      <c r="G26" s="60" t="n">
        <v>67</v>
      </c>
      <c r="H26" s="59" t="n">
        <v>0</v>
      </c>
      <c r="I26" s="59" t="n">
        <v>0</v>
      </c>
      <c r="J26" s="59" t="n">
        <v>0</v>
      </c>
      <c r="K26" s="59" t="n">
        <v>0</v>
      </c>
      <c r="L26" s="61" t="n">
        <v>24</v>
      </c>
      <c r="M26" s="61" t="n">
        <v>0</v>
      </c>
      <c r="N26" s="61" t="n">
        <v>24</v>
      </c>
      <c r="O26" s="61" t="n">
        <v>0</v>
      </c>
      <c r="P26" s="61" t="n">
        <v>0</v>
      </c>
      <c r="Q26" s="61" t="n">
        <v>0</v>
      </c>
      <c r="R26" s="143" t="n">
        <v>3623</v>
      </c>
      <c r="S26" s="62" t="n">
        <v>3546</v>
      </c>
      <c r="T26" s="150" t="n">
        <v>0</v>
      </c>
      <c r="U26" s="63" t="n">
        <v>0</v>
      </c>
      <c r="V26" s="63" t="n">
        <v>0</v>
      </c>
      <c r="W26" s="59" t="n">
        <v>40</v>
      </c>
      <c r="X26" s="60" t="n">
        <v>0</v>
      </c>
      <c r="Y26" s="60" t="n">
        <v>40</v>
      </c>
      <c r="Z26" s="60" t="n">
        <v>0</v>
      </c>
      <c r="AA26" s="60" t="n">
        <v>60</v>
      </c>
      <c r="AB26" s="60" t="n">
        <v>0</v>
      </c>
      <c r="AC26" s="59" t="n">
        <f aca="false">(V26-U26)+AZ26</f>
        <v>7</v>
      </c>
      <c r="AD26" s="65" t="n">
        <f aca="false">U26-T26</f>
        <v>0</v>
      </c>
      <c r="AE26" s="60" t="n">
        <v>0</v>
      </c>
      <c r="AF26" s="66" t="str">
        <f aca="false">IF(AE26&gt;0, V26/(AE26*24),"no data")</f>
        <v>no data</v>
      </c>
      <c r="AG26" s="67" t="n">
        <f aca="false">IF(R26&gt;0,R26/24,"no data")</f>
        <v>150.958333333333</v>
      </c>
      <c r="AH26" s="66" t="str">
        <f aca="false">IF(U26&gt;0,(U26/R26),"no data")</f>
        <v>no data</v>
      </c>
      <c r="AI26" s="68" t="n">
        <f aca="false">(1440-((W26*X26)+(Y26*Z26)+(AA26*AB26))/(W26+Y26+AA26))/1440</f>
        <v>1</v>
      </c>
      <c r="AJ26" s="69" t="str">
        <f aca="false">IF(U26&gt;0,(1440-((X26*W26+AT26*AU26)+(Z26*Y26+AV26*AW26)+(AA26*AB26+AX26*AY26))/(W26+Y26+AA26))/1440,"no data")</f>
        <v>no data</v>
      </c>
      <c r="AK26" s="91" t="n">
        <v>0</v>
      </c>
      <c r="AL26" s="96" t="n">
        <v>0</v>
      </c>
      <c r="AM26" s="58" t="n">
        <f aca="false">AK26*AL26</f>
        <v>0</v>
      </c>
      <c r="AN26" s="91" t="n">
        <v>0</v>
      </c>
      <c r="AO26" s="166" t="n">
        <v>0</v>
      </c>
      <c r="AP26" s="73" t="n">
        <f aca="false">AN26*AO26</f>
        <v>0</v>
      </c>
      <c r="AQ26" s="94" t="str">
        <f aca="false">IF(U26&gt;0,((((AK26*AL26)+(AN26*AO26))/(U26*1000))*1000000),"no data")</f>
        <v>no data</v>
      </c>
      <c r="AR26" s="75" t="n">
        <f aca="false">S26/24</f>
        <v>147.75</v>
      </c>
      <c r="AS26" s="34"/>
      <c r="AT26" s="59" t="n">
        <v>0</v>
      </c>
      <c r="AU26" s="76" t="n">
        <v>0</v>
      </c>
      <c r="AV26" s="76" t="n">
        <v>0</v>
      </c>
      <c r="AW26" s="59" t="n">
        <v>0</v>
      </c>
      <c r="AX26" s="76" t="n">
        <v>0</v>
      </c>
      <c r="AY26" s="59" t="n">
        <v>0</v>
      </c>
      <c r="AZ26" s="59" t="n">
        <v>7</v>
      </c>
      <c r="BB26" s="77" t="n">
        <v>0</v>
      </c>
      <c r="BC26" s="77" t="n">
        <v>0</v>
      </c>
      <c r="BD26" s="77" t="n">
        <v>0</v>
      </c>
      <c r="BE26" s="77" t="n">
        <f aca="false">BC26-BB26</f>
        <v>0</v>
      </c>
      <c r="BF26" s="77" t="str">
        <f aca="false">AQ26</f>
        <v>no data</v>
      </c>
      <c r="BG26" s="139" t="n">
        <f aca="false">BD26/24</f>
        <v>0</v>
      </c>
      <c r="BH26" s="79" t="n">
        <v>0</v>
      </c>
      <c r="BI26" s="80" t="n">
        <v>0</v>
      </c>
      <c r="BJ26" s="82" t="n">
        <v>0</v>
      </c>
      <c r="BK26" s="82" t="n">
        <v>0</v>
      </c>
      <c r="BL26" s="82" t="n">
        <v>0</v>
      </c>
      <c r="BM26" s="81" t="n">
        <v>50</v>
      </c>
      <c r="BN26" s="83" t="n">
        <v>0</v>
      </c>
      <c r="BO26" s="78" t="n">
        <v>0</v>
      </c>
      <c r="BP26" s="78" t="n">
        <v>0</v>
      </c>
      <c r="BQ26" s="78" t="n">
        <f aca="false">SUM(BH26:BI26)</f>
        <v>0</v>
      </c>
      <c r="BR26" s="97" t="n">
        <v>0</v>
      </c>
      <c r="BS26" s="97" t="n">
        <v>0</v>
      </c>
      <c r="BT26" s="78" t="n">
        <v>0</v>
      </c>
    </row>
    <row r="27" customFormat="false" ht="14.95" hidden="false" customHeight="true" outlineLevel="0" collapsed="false">
      <c r="A27" s="190" t="s">
        <v>127</v>
      </c>
      <c r="B27" s="191" t="n">
        <v>43760</v>
      </c>
      <c r="C27" s="192" t="n">
        <v>77.93</v>
      </c>
      <c r="D27" s="219" t="n">
        <v>0.6142</v>
      </c>
      <c r="E27" s="194" t="n">
        <v>69.69</v>
      </c>
      <c r="F27" s="196" t="n">
        <v>93.26</v>
      </c>
      <c r="G27" s="196" t="n">
        <v>67.89</v>
      </c>
      <c r="H27" s="196" t="n">
        <v>0</v>
      </c>
      <c r="I27" s="196" t="n">
        <v>0</v>
      </c>
      <c r="J27" s="196" t="n">
        <v>0</v>
      </c>
      <c r="K27" s="196" t="n">
        <v>0</v>
      </c>
      <c r="L27" s="222" t="n">
        <v>24</v>
      </c>
      <c r="M27" s="222" t="n">
        <v>0</v>
      </c>
      <c r="N27" s="222" t="n">
        <v>24</v>
      </c>
      <c r="O27" s="222" t="n">
        <v>0</v>
      </c>
      <c r="P27" s="222" t="n">
        <v>0</v>
      </c>
      <c r="Q27" s="222" t="n">
        <v>0</v>
      </c>
      <c r="R27" s="223" t="n">
        <v>3615</v>
      </c>
      <c r="S27" s="199" t="n">
        <v>3550</v>
      </c>
      <c r="T27" s="199" t="n">
        <v>0</v>
      </c>
      <c r="U27" s="200" t="n">
        <v>0</v>
      </c>
      <c r="V27" s="200" t="n">
        <v>0</v>
      </c>
      <c r="W27" s="196" t="n">
        <v>40</v>
      </c>
      <c r="X27" s="196" t="n">
        <v>0</v>
      </c>
      <c r="Y27" s="196" t="n">
        <v>40</v>
      </c>
      <c r="Z27" s="196" t="n">
        <v>0</v>
      </c>
      <c r="AA27" s="196" t="n">
        <v>60</v>
      </c>
      <c r="AB27" s="196" t="n">
        <v>0</v>
      </c>
      <c r="AC27" s="195" t="n">
        <f aca="false">(V27-U27)+AZ27</f>
        <v>5</v>
      </c>
      <c r="AD27" s="201" t="n">
        <f aca="false">U27-T27</f>
        <v>0</v>
      </c>
      <c r="AE27" s="196" t="n">
        <v>0</v>
      </c>
      <c r="AF27" s="202" t="str">
        <f aca="false">IF(AE27&gt;0, V27/(AE27*24),"no data")</f>
        <v>no data</v>
      </c>
      <c r="AG27" s="203" t="n">
        <f aca="false">IF(R27&gt;0,R27/24,"no data")</f>
        <v>150.625</v>
      </c>
      <c r="AH27" s="202" t="str">
        <f aca="false">IF(U27&gt;0,(U27/R27),"no data")</f>
        <v>no data</v>
      </c>
      <c r="AI27" s="204" t="n">
        <f aca="false">(1440-((W27*X27)+(Y27*Z27)+(AA27*AB27))/(W27+Y27+AA27))/1440</f>
        <v>1</v>
      </c>
      <c r="AJ27" s="205" t="str">
        <f aca="false">IF(U27&gt;0,(1440-((X27*W27+AT27*AU27)+(Z27*Y27+AV27*AW27)+(AA27*AB27+AX27*AY27))/(W27+Y27+AA27))/1440,"no data")</f>
        <v>no data</v>
      </c>
      <c r="AK27" s="206" t="n">
        <v>0</v>
      </c>
      <c r="AL27" s="247" t="n">
        <v>0</v>
      </c>
      <c r="AM27" s="224" t="n">
        <f aca="false">AK27*AL27</f>
        <v>0</v>
      </c>
      <c r="AN27" s="206" t="n">
        <v>0</v>
      </c>
      <c r="AO27" s="207" t="n">
        <v>0</v>
      </c>
      <c r="AP27" s="208" t="n">
        <f aca="false">AN27*AO27</f>
        <v>0</v>
      </c>
      <c r="AQ27" s="209" t="str">
        <f aca="false">IF(U27&gt;0,((((AK27*AL27)+(AN27*AO27))/(U27*1000))*1000000),"no data")</f>
        <v>no data</v>
      </c>
      <c r="AR27" s="210" t="n">
        <f aca="false">S27/24</f>
        <v>147.916666666667</v>
      </c>
      <c r="AS27" s="34"/>
      <c r="AT27" s="195" t="n">
        <v>0</v>
      </c>
      <c r="AU27" s="212" t="n">
        <v>0</v>
      </c>
      <c r="AV27" s="212" t="n">
        <v>0</v>
      </c>
      <c r="AW27" s="195" t="n">
        <v>0</v>
      </c>
      <c r="AX27" s="212" t="n">
        <v>0</v>
      </c>
      <c r="AY27" s="195" t="n">
        <v>0</v>
      </c>
      <c r="AZ27" s="195" t="n">
        <v>5</v>
      </c>
      <c r="BB27" s="225" t="n">
        <v>0</v>
      </c>
      <c r="BC27" s="225" t="n">
        <v>0</v>
      </c>
      <c r="BD27" s="225" t="n">
        <v>0</v>
      </c>
      <c r="BE27" s="225" t="n">
        <v>0</v>
      </c>
      <c r="BF27" s="225" t="str">
        <f aca="false">AQ28</f>
        <v>no data</v>
      </c>
      <c r="BG27" s="226" t="n">
        <f aca="false">BD27/24</f>
        <v>0</v>
      </c>
      <c r="BH27" s="227" t="n">
        <v>0</v>
      </c>
      <c r="BI27" s="228" t="n">
        <v>0</v>
      </c>
      <c r="BJ27" s="229" t="n">
        <v>0</v>
      </c>
      <c r="BK27" s="229" t="n">
        <v>0</v>
      </c>
      <c r="BL27" s="229" t="n">
        <v>0</v>
      </c>
      <c r="BM27" s="230" t="n">
        <v>50</v>
      </c>
      <c r="BN27" s="231" t="n">
        <v>0</v>
      </c>
      <c r="BO27" s="229" t="n">
        <v>0</v>
      </c>
      <c r="BP27" s="229" t="n">
        <v>0</v>
      </c>
      <c r="BQ27" s="232" t="n">
        <f aca="false">SUM(BH27:BI27)</f>
        <v>0</v>
      </c>
      <c r="BR27" s="229" t="n">
        <v>0</v>
      </c>
      <c r="BS27" s="229" t="n">
        <v>0</v>
      </c>
      <c r="BT27" s="226" t="n">
        <v>0</v>
      </c>
    </row>
    <row r="28" customFormat="false" ht="14.95" hidden="false" customHeight="true" outlineLevel="0" collapsed="false">
      <c r="A28" s="190"/>
      <c r="B28" s="191" t="n">
        <v>43761</v>
      </c>
      <c r="C28" s="192" t="n">
        <v>78.5</v>
      </c>
      <c r="D28" s="219" t="n">
        <v>0.5798</v>
      </c>
      <c r="E28" s="194" t="n">
        <v>67.98</v>
      </c>
      <c r="F28" s="196" t="n">
        <v>91</v>
      </c>
      <c r="G28" s="196" t="n">
        <v>69</v>
      </c>
      <c r="H28" s="196" t="n">
        <v>0</v>
      </c>
      <c r="I28" s="196" t="n">
        <v>0</v>
      </c>
      <c r="J28" s="196" t="n">
        <v>0</v>
      </c>
      <c r="K28" s="196" t="n">
        <v>0</v>
      </c>
      <c r="L28" s="222" t="n">
        <v>24</v>
      </c>
      <c r="M28" s="222" t="n">
        <v>0</v>
      </c>
      <c r="N28" s="222" t="n">
        <v>24</v>
      </c>
      <c r="O28" s="222" t="n">
        <v>0</v>
      </c>
      <c r="P28" s="222" t="n">
        <v>0</v>
      </c>
      <c r="Q28" s="222" t="n">
        <v>0</v>
      </c>
      <c r="R28" s="223" t="n">
        <v>3612</v>
      </c>
      <c r="S28" s="199" t="n">
        <v>3554</v>
      </c>
      <c r="T28" s="199" t="n">
        <v>0</v>
      </c>
      <c r="U28" s="200" t="n">
        <v>0</v>
      </c>
      <c r="V28" s="200" t="n">
        <v>0</v>
      </c>
      <c r="W28" s="196" t="n">
        <v>40</v>
      </c>
      <c r="X28" s="196" t="n">
        <v>0</v>
      </c>
      <c r="Y28" s="196" t="n">
        <v>40</v>
      </c>
      <c r="Z28" s="196" t="n">
        <v>0</v>
      </c>
      <c r="AA28" s="196" t="n">
        <v>60</v>
      </c>
      <c r="AB28" s="196" t="n">
        <v>0</v>
      </c>
      <c r="AC28" s="195" t="n">
        <v>6</v>
      </c>
      <c r="AD28" s="201" t="n">
        <f aca="false">U28-T28</f>
        <v>0</v>
      </c>
      <c r="AE28" s="196" t="n">
        <v>0</v>
      </c>
      <c r="AF28" s="202" t="str">
        <f aca="false">IF(AE28&gt;0, V28/(AE28*24),"no data")</f>
        <v>no data</v>
      </c>
      <c r="AG28" s="203" t="n">
        <f aca="false">IF(R28&gt;0,R28/24,"no data")</f>
        <v>150.5</v>
      </c>
      <c r="AH28" s="202" t="str">
        <f aca="false">IF(U28&gt;0,(U28/R28),"no data")</f>
        <v>no data</v>
      </c>
      <c r="AI28" s="204" t="n">
        <f aca="false">(1440-((W28*X28)+(Y28*Z28)+(AA28*AB28))/(W28+Y28+AA28))/1440</f>
        <v>1</v>
      </c>
      <c r="AJ28" s="205" t="str">
        <f aca="false">IF(U28&gt;0,(1440-((X28*W28+AT28*AU28)+(Z28*Y28+AV28*AW28)+(AA28*AB28+AX28*AY28))/(W28+Y28+AA28))/1440,"no data")</f>
        <v>no data</v>
      </c>
      <c r="AK28" s="206" t="n">
        <v>0</v>
      </c>
      <c r="AL28" s="247" t="n">
        <v>0</v>
      </c>
      <c r="AM28" s="224" t="n">
        <f aca="false">AK28*AL28</f>
        <v>0</v>
      </c>
      <c r="AN28" s="206" t="n">
        <v>0</v>
      </c>
      <c r="AO28" s="207" t="n">
        <v>0</v>
      </c>
      <c r="AP28" s="208" t="n">
        <f aca="false">AN28*AO28</f>
        <v>0</v>
      </c>
      <c r="AQ28" s="209" t="str">
        <f aca="false">IF(U28&gt;0,((((AK28*AL28)+(AN28*AO28))/(U28*1000))*1000000),"no data")</f>
        <v>no data</v>
      </c>
      <c r="AR28" s="210" t="n">
        <f aca="false">S28/24</f>
        <v>148.083333333333</v>
      </c>
      <c r="AS28" s="34"/>
      <c r="AT28" s="195" t="n">
        <v>0</v>
      </c>
      <c r="AU28" s="212" t="n">
        <v>0</v>
      </c>
      <c r="AV28" s="195" t="n">
        <v>0</v>
      </c>
      <c r="AW28" s="195" t="n">
        <v>0</v>
      </c>
      <c r="AX28" s="212" t="n">
        <v>0</v>
      </c>
      <c r="AY28" s="195" t="n">
        <v>0</v>
      </c>
      <c r="AZ28" s="195" t="n">
        <v>6</v>
      </c>
      <c r="BB28" s="213" t="n">
        <v>0</v>
      </c>
      <c r="BC28" s="213" t="n">
        <v>0</v>
      </c>
      <c r="BD28" s="213" t="n">
        <v>0</v>
      </c>
      <c r="BE28" s="213" t="n">
        <v>0</v>
      </c>
      <c r="BF28" s="213" t="str">
        <f aca="false">AQ29</f>
        <v>no data</v>
      </c>
      <c r="BG28" s="215" t="n">
        <f aca="false">BD28/24</f>
        <v>0</v>
      </c>
      <c r="BH28" s="213" t="n">
        <v>0</v>
      </c>
      <c r="BI28" s="213" t="n">
        <v>0</v>
      </c>
      <c r="BJ28" s="213" t="n">
        <v>0</v>
      </c>
      <c r="BK28" s="213" t="n">
        <v>0</v>
      </c>
      <c r="BL28" s="213" t="n">
        <v>0</v>
      </c>
      <c r="BM28" s="213" t="n">
        <v>50</v>
      </c>
      <c r="BN28" s="213" t="n">
        <v>0</v>
      </c>
      <c r="BO28" s="213" t="n">
        <v>0</v>
      </c>
      <c r="BP28" s="213" t="n">
        <v>0</v>
      </c>
      <c r="BQ28" s="232" t="n">
        <f aca="false">SUM(BH28:BL28)</f>
        <v>0</v>
      </c>
      <c r="BR28" s="213" t="n">
        <v>0</v>
      </c>
      <c r="BS28" s="213" t="n">
        <v>0</v>
      </c>
      <c r="BT28" s="213" t="n">
        <v>2</v>
      </c>
    </row>
    <row r="29" customFormat="false" ht="14.95" hidden="false" customHeight="true" outlineLevel="0" collapsed="false">
      <c r="A29" s="190"/>
      <c r="B29" s="191" t="n">
        <v>43762</v>
      </c>
      <c r="C29" s="192" t="n">
        <v>78.7</v>
      </c>
      <c r="D29" s="219" t="n">
        <v>0.624</v>
      </c>
      <c r="E29" s="194" t="n">
        <v>70.4</v>
      </c>
      <c r="F29" s="196" t="n">
        <v>90</v>
      </c>
      <c r="G29" s="196" t="n">
        <v>70</v>
      </c>
      <c r="H29" s="196" t="n">
        <v>0</v>
      </c>
      <c r="I29" s="196" t="n">
        <v>0</v>
      </c>
      <c r="J29" s="196" t="n">
        <v>0</v>
      </c>
      <c r="K29" s="196" t="n">
        <v>0</v>
      </c>
      <c r="L29" s="222" t="n">
        <v>24</v>
      </c>
      <c r="M29" s="222" t="n">
        <v>0</v>
      </c>
      <c r="N29" s="222" t="n">
        <v>24</v>
      </c>
      <c r="O29" s="222" t="n">
        <v>0</v>
      </c>
      <c r="P29" s="222" t="n">
        <v>0</v>
      </c>
      <c r="Q29" s="222" t="n">
        <v>0</v>
      </c>
      <c r="R29" s="223" t="n">
        <v>3605</v>
      </c>
      <c r="S29" s="199" t="n">
        <v>3557</v>
      </c>
      <c r="T29" s="199" t="n">
        <v>0</v>
      </c>
      <c r="U29" s="200" t="n">
        <v>0</v>
      </c>
      <c r="V29" s="200" t="n">
        <v>0</v>
      </c>
      <c r="W29" s="196" t="n">
        <v>40</v>
      </c>
      <c r="X29" s="196" t="n">
        <v>0</v>
      </c>
      <c r="Y29" s="196" t="n">
        <v>40</v>
      </c>
      <c r="Z29" s="196" t="n">
        <v>0</v>
      </c>
      <c r="AA29" s="196" t="n">
        <v>60</v>
      </c>
      <c r="AB29" s="196" t="n">
        <v>0</v>
      </c>
      <c r="AC29" s="195" t="n">
        <v>5</v>
      </c>
      <c r="AD29" s="201" t="n">
        <f aca="false">U29-T29</f>
        <v>0</v>
      </c>
      <c r="AE29" s="196" t="n">
        <v>0</v>
      </c>
      <c r="AF29" s="202" t="str">
        <f aca="false">IF(AE29&gt;0, V29/(AE29*24),"no data")</f>
        <v>no data</v>
      </c>
      <c r="AG29" s="203" t="n">
        <f aca="false">IF(R29&gt;0,R29/24,"no data")</f>
        <v>150.208333333333</v>
      </c>
      <c r="AH29" s="202" t="str">
        <f aca="false">IF(U29&gt;0,(U29/R29),"no data")</f>
        <v>no data</v>
      </c>
      <c r="AI29" s="204" t="n">
        <f aca="false">(1440-((W29*X29)+(Y29*Z29)+(AA29*AB29))/(W29+Y29+AA29))/1440</f>
        <v>1</v>
      </c>
      <c r="AJ29" s="205" t="str">
        <f aca="false">IF(U29&gt;0,(1440-((X29*W29+AT29*AU29)+(Z29*Y29+AV29*AW29)+(AA29*AB29+AX29*AY29))/(W29+Y29+AA29))/1440,"no data")</f>
        <v>no data</v>
      </c>
      <c r="AK29" s="206" t="n">
        <v>0</v>
      </c>
      <c r="AL29" s="247" t="n">
        <v>0</v>
      </c>
      <c r="AM29" s="224" t="n">
        <f aca="false">AK29*AL29</f>
        <v>0</v>
      </c>
      <c r="AN29" s="206" t="n">
        <v>0</v>
      </c>
      <c r="AO29" s="207" t="n">
        <v>0</v>
      </c>
      <c r="AP29" s="208" t="n">
        <f aca="false">AN29*AO29</f>
        <v>0</v>
      </c>
      <c r="AQ29" s="209" t="str">
        <f aca="false">IF(U29&gt;0,((((AK29*AL29)+(AN29*AO29))/(U29*1000))*1000000),"no data")</f>
        <v>no data</v>
      </c>
      <c r="AR29" s="210" t="n">
        <f aca="false">S29/24</f>
        <v>148.208333333333</v>
      </c>
      <c r="AS29" s="34"/>
      <c r="AT29" s="195" t="n">
        <v>0</v>
      </c>
      <c r="AU29" s="212" t="n">
        <v>0</v>
      </c>
      <c r="AV29" s="212" t="n">
        <v>0</v>
      </c>
      <c r="AW29" s="195" t="n">
        <v>0</v>
      </c>
      <c r="AX29" s="212" t="n">
        <v>0</v>
      </c>
      <c r="AY29" s="195" t="n">
        <v>0</v>
      </c>
      <c r="AZ29" s="195" t="n">
        <v>5</v>
      </c>
      <c r="BB29" s="233" t="n">
        <v>0</v>
      </c>
      <c r="BC29" s="233" t="n">
        <v>0</v>
      </c>
      <c r="BD29" s="233" t="n">
        <v>0</v>
      </c>
      <c r="BE29" s="233" t="n">
        <v>0</v>
      </c>
      <c r="BF29" s="233" t="str">
        <f aca="false">AQ29</f>
        <v>no data</v>
      </c>
      <c r="BG29" s="234" t="n">
        <f aca="false">BD29/24</f>
        <v>0</v>
      </c>
      <c r="BH29" s="235" t="n">
        <v>0</v>
      </c>
      <c r="BI29" s="236" t="n">
        <v>0</v>
      </c>
      <c r="BJ29" s="237" t="n">
        <v>0</v>
      </c>
      <c r="BK29" s="237" t="n">
        <v>0</v>
      </c>
      <c r="BL29" s="237" t="n">
        <v>0</v>
      </c>
      <c r="BM29" s="238" t="n">
        <v>50</v>
      </c>
      <c r="BN29" s="239" t="n">
        <v>0</v>
      </c>
      <c r="BO29" s="237" t="n">
        <v>0</v>
      </c>
      <c r="BP29" s="237" t="n">
        <v>0</v>
      </c>
      <c r="BQ29" s="232" t="n">
        <f aca="false">SUM(BH29:BI29)</f>
        <v>0</v>
      </c>
      <c r="BR29" s="237" t="n">
        <v>0</v>
      </c>
      <c r="BS29" s="237" t="n">
        <v>0</v>
      </c>
      <c r="BT29" s="234" t="n">
        <v>0</v>
      </c>
    </row>
    <row r="30" customFormat="false" ht="14.95" hidden="false" customHeight="true" outlineLevel="0" collapsed="false">
      <c r="A30" s="190"/>
      <c r="B30" s="191" t="n">
        <v>43763</v>
      </c>
      <c r="C30" s="192" t="n">
        <v>78.5</v>
      </c>
      <c r="D30" s="219" t="n">
        <v>0.625</v>
      </c>
      <c r="E30" s="194" t="n">
        <v>70.8</v>
      </c>
      <c r="F30" s="196" t="n">
        <v>90</v>
      </c>
      <c r="G30" s="196" t="n">
        <v>70</v>
      </c>
      <c r="H30" s="196" t="n">
        <v>0</v>
      </c>
      <c r="I30" s="196" t="n">
        <v>0</v>
      </c>
      <c r="J30" s="196" t="n">
        <v>0</v>
      </c>
      <c r="K30" s="196" t="n">
        <v>0</v>
      </c>
      <c r="L30" s="222" t="n">
        <v>24</v>
      </c>
      <c r="M30" s="222" t="n">
        <v>0</v>
      </c>
      <c r="N30" s="222" t="n">
        <v>24</v>
      </c>
      <c r="O30" s="222" t="n">
        <v>0</v>
      </c>
      <c r="P30" s="222" t="n">
        <v>0</v>
      </c>
      <c r="Q30" s="222" t="n">
        <v>0</v>
      </c>
      <c r="R30" s="223" t="n">
        <v>3608</v>
      </c>
      <c r="S30" s="199" t="n">
        <v>3557</v>
      </c>
      <c r="T30" s="199" t="n">
        <v>0</v>
      </c>
      <c r="U30" s="200" t="n">
        <v>0</v>
      </c>
      <c r="V30" s="200" t="n">
        <v>0</v>
      </c>
      <c r="W30" s="196" t="n">
        <v>40</v>
      </c>
      <c r="X30" s="196" t="n">
        <v>0</v>
      </c>
      <c r="Y30" s="196" t="n">
        <v>40</v>
      </c>
      <c r="Z30" s="196" t="n">
        <v>0</v>
      </c>
      <c r="AA30" s="196" t="n">
        <v>60</v>
      </c>
      <c r="AB30" s="196" t="n">
        <v>0</v>
      </c>
      <c r="AC30" s="195" t="n">
        <v>5</v>
      </c>
      <c r="AD30" s="201" t="n">
        <f aca="false">U30-T30</f>
        <v>0</v>
      </c>
      <c r="AE30" s="196" t="n">
        <v>0</v>
      </c>
      <c r="AF30" s="202" t="str">
        <f aca="false">IF(AE30&gt;0, V30/(AE30*24),"no data")</f>
        <v>no data</v>
      </c>
      <c r="AG30" s="203" t="n">
        <f aca="false">IF(R30&gt;0,R30/24,"no data")</f>
        <v>150.333333333333</v>
      </c>
      <c r="AH30" s="202" t="str">
        <f aca="false">IF(U30&gt;0,(U30/R30),"no data")</f>
        <v>no data</v>
      </c>
      <c r="AI30" s="204" t="n">
        <f aca="false">(1440-((W30*X30)+(Y30*Z30)+(AA30*AB30))/(W30+Y30+AA30))/1440</f>
        <v>1</v>
      </c>
      <c r="AJ30" s="205" t="str">
        <f aca="false">IF(U30&gt;0,(1440-((X30*W30+AT30*AU30)+(Z30*Y30+AV30*AW30)+(AA30*AB30+AX30*AY30))/(W30+Y30+AA30))/1440,"no data")</f>
        <v>no data</v>
      </c>
      <c r="AK30" s="206" t="n">
        <v>0</v>
      </c>
      <c r="AL30" s="247" t="n">
        <v>0</v>
      </c>
      <c r="AM30" s="224" t="n">
        <f aca="false">AK30*AL30</f>
        <v>0</v>
      </c>
      <c r="AN30" s="206" t="n">
        <v>0</v>
      </c>
      <c r="AO30" s="207" t="n">
        <v>0</v>
      </c>
      <c r="AP30" s="208" t="n">
        <f aca="false">AN30*AO30</f>
        <v>0</v>
      </c>
      <c r="AQ30" s="209" t="str">
        <f aca="false">IF(U30&gt;0,((((AK30*AL30)+(AN30*AO30))/(U30*1000))*1000000),"no data")</f>
        <v>no data</v>
      </c>
      <c r="AR30" s="210" t="n">
        <f aca="false">S30/24</f>
        <v>148.208333333333</v>
      </c>
      <c r="AS30" s="34"/>
      <c r="AT30" s="195" t="n">
        <v>0</v>
      </c>
      <c r="AU30" s="212" t="n">
        <v>0</v>
      </c>
      <c r="AV30" s="212" t="n">
        <v>0</v>
      </c>
      <c r="AW30" s="195" t="n">
        <v>0</v>
      </c>
      <c r="AX30" s="212" t="n">
        <v>0</v>
      </c>
      <c r="AY30" s="195" t="n">
        <v>0</v>
      </c>
      <c r="AZ30" s="195" t="n">
        <v>5</v>
      </c>
      <c r="BB30" s="213" t="n">
        <v>0</v>
      </c>
      <c r="BC30" s="213" t="n">
        <v>0</v>
      </c>
      <c r="BD30" s="213" t="n">
        <v>0</v>
      </c>
      <c r="BE30" s="213" t="n">
        <v>0</v>
      </c>
      <c r="BF30" s="213" t="str">
        <f aca="false">AQ30</f>
        <v>no data</v>
      </c>
      <c r="BG30" s="215" t="n">
        <f aca="false">BD30/24</f>
        <v>0</v>
      </c>
      <c r="BH30" s="240" t="n">
        <v>0</v>
      </c>
      <c r="BI30" s="241" t="n">
        <v>0</v>
      </c>
      <c r="BJ30" s="242" t="n">
        <v>0</v>
      </c>
      <c r="BK30" s="243" t="n">
        <v>0</v>
      </c>
      <c r="BL30" s="242" t="n">
        <v>0</v>
      </c>
      <c r="BM30" s="244" t="n">
        <v>50</v>
      </c>
      <c r="BN30" s="245" t="n">
        <v>0</v>
      </c>
      <c r="BO30" s="242" t="n">
        <v>0</v>
      </c>
      <c r="BP30" s="244" t="n">
        <v>0</v>
      </c>
      <c r="BQ30" s="232" t="n">
        <f aca="false">SUM(BH30:BI30)</f>
        <v>0</v>
      </c>
      <c r="BR30" s="242" t="n">
        <v>0</v>
      </c>
      <c r="BS30" s="213" t="n">
        <v>0</v>
      </c>
      <c r="BT30" s="215" t="n">
        <v>0</v>
      </c>
    </row>
    <row r="31" customFormat="false" ht="14.95" hidden="false" customHeight="true" outlineLevel="0" collapsed="false">
      <c r="A31" s="190"/>
      <c r="B31" s="191" t="n">
        <v>43764</v>
      </c>
      <c r="C31" s="192" t="n">
        <v>77.9</v>
      </c>
      <c r="D31" s="219" t="n">
        <v>0.635</v>
      </c>
      <c r="E31" s="194" t="n">
        <v>70.5</v>
      </c>
      <c r="F31" s="196" t="n">
        <v>90</v>
      </c>
      <c r="G31" s="196" t="n">
        <v>68</v>
      </c>
      <c r="H31" s="196" t="n">
        <v>0</v>
      </c>
      <c r="I31" s="196" t="n">
        <v>0</v>
      </c>
      <c r="J31" s="196" t="n">
        <v>0</v>
      </c>
      <c r="K31" s="196" t="n">
        <v>0</v>
      </c>
      <c r="L31" s="222" t="n">
        <v>24</v>
      </c>
      <c r="M31" s="222" t="n">
        <v>0</v>
      </c>
      <c r="N31" s="222" t="n">
        <v>24</v>
      </c>
      <c r="O31" s="222" t="n">
        <v>0</v>
      </c>
      <c r="P31" s="222" t="n">
        <v>0</v>
      </c>
      <c r="Q31" s="222" t="n">
        <v>0</v>
      </c>
      <c r="R31" s="223" t="n">
        <v>3616</v>
      </c>
      <c r="S31" s="199" t="n">
        <v>3559</v>
      </c>
      <c r="T31" s="199" t="n">
        <v>0</v>
      </c>
      <c r="U31" s="200" t="n">
        <v>0</v>
      </c>
      <c r="V31" s="200" t="n">
        <v>0</v>
      </c>
      <c r="W31" s="196" t="n">
        <v>40</v>
      </c>
      <c r="X31" s="196" t="n">
        <v>0</v>
      </c>
      <c r="Y31" s="196" t="n">
        <v>40</v>
      </c>
      <c r="Z31" s="196" t="n">
        <v>0</v>
      </c>
      <c r="AA31" s="196" t="n">
        <v>60</v>
      </c>
      <c r="AB31" s="196" t="n">
        <v>0</v>
      </c>
      <c r="AC31" s="195" t="n">
        <v>6</v>
      </c>
      <c r="AD31" s="201" t="n">
        <f aca="false">U31-T31</f>
        <v>0</v>
      </c>
      <c r="AE31" s="196" t="n">
        <v>0</v>
      </c>
      <c r="AF31" s="202" t="str">
        <f aca="false">IF(AE31&gt;0, V31/(AE31*24),"no data")</f>
        <v>no data</v>
      </c>
      <c r="AG31" s="203" t="n">
        <f aca="false">IF(R31&gt;0,R31/24,"no data")</f>
        <v>150.666666666667</v>
      </c>
      <c r="AH31" s="202" t="str">
        <f aca="false">IF(U31&gt;0,(U31/R31),"no data")</f>
        <v>no data</v>
      </c>
      <c r="AI31" s="204" t="n">
        <f aca="false">(1440-((W31*X31)+(Y31*Z31)+(AA31*AB31))/(W31+Y31+AA31))/1440</f>
        <v>1</v>
      </c>
      <c r="AJ31" s="205" t="str">
        <f aca="false">IF(U31&gt;0,(1440-((X31*W31+AT31*AU31)+(Z31*Y31+AV31*AW31)+(AA31*AB31+AX31*AY31))/(W31+Y31+AA31))/1440,"no data")</f>
        <v>no data</v>
      </c>
      <c r="AK31" s="206" t="n">
        <v>0</v>
      </c>
      <c r="AL31" s="247" t="n">
        <v>0</v>
      </c>
      <c r="AM31" s="224" t="n">
        <f aca="false">AK31*AL31</f>
        <v>0</v>
      </c>
      <c r="AN31" s="206" t="n">
        <v>0</v>
      </c>
      <c r="AO31" s="207" t="n">
        <v>0</v>
      </c>
      <c r="AP31" s="208" t="n">
        <f aca="false">AN31*AO31</f>
        <v>0</v>
      </c>
      <c r="AQ31" s="209" t="str">
        <f aca="false">IF(U31&gt;0,((((AK31*AL31)+(AN31*AO31))/(U31*1000))*1000000),"no data")</f>
        <v>no data</v>
      </c>
      <c r="AR31" s="210" t="n">
        <f aca="false">S31/24</f>
        <v>148.291666666667</v>
      </c>
      <c r="AS31" s="34"/>
      <c r="AT31" s="195" t="n">
        <v>0</v>
      </c>
      <c r="AU31" s="212" t="n">
        <v>0</v>
      </c>
      <c r="AV31" s="212" t="n">
        <v>0</v>
      </c>
      <c r="AW31" s="195" t="n">
        <v>0</v>
      </c>
      <c r="AX31" s="212" t="n">
        <v>0</v>
      </c>
      <c r="AY31" s="195" t="n">
        <v>0</v>
      </c>
      <c r="AZ31" s="195" t="n">
        <v>6</v>
      </c>
      <c r="BB31" s="213" t="n">
        <v>0</v>
      </c>
      <c r="BC31" s="213" t="n">
        <v>0</v>
      </c>
      <c r="BD31" s="213" t="n">
        <v>0</v>
      </c>
      <c r="BE31" s="213" t="n">
        <v>0</v>
      </c>
      <c r="BF31" s="213" t="str">
        <f aca="false">AQ31</f>
        <v>no data</v>
      </c>
      <c r="BG31" s="215" t="n">
        <f aca="false">BD31/24</f>
        <v>0</v>
      </c>
      <c r="BH31" s="240" t="n">
        <v>0</v>
      </c>
      <c r="BI31" s="241" t="n">
        <v>0</v>
      </c>
      <c r="BJ31" s="242" t="n">
        <v>0</v>
      </c>
      <c r="BK31" s="243" t="n">
        <v>0</v>
      </c>
      <c r="BL31" s="242" t="n">
        <v>0</v>
      </c>
      <c r="BM31" s="244" t="n">
        <v>50</v>
      </c>
      <c r="BN31" s="245" t="n">
        <v>0</v>
      </c>
      <c r="BO31" s="242" t="n">
        <v>0</v>
      </c>
      <c r="BP31" s="244" t="n">
        <v>0</v>
      </c>
      <c r="BQ31" s="232" t="n">
        <f aca="false">SUM(BH31:BI31)</f>
        <v>0</v>
      </c>
      <c r="BR31" s="242" t="n">
        <v>0</v>
      </c>
      <c r="BS31" s="213" t="n">
        <v>0</v>
      </c>
      <c r="BT31" s="215" t="n">
        <v>0</v>
      </c>
    </row>
    <row r="32" customFormat="false" ht="14.95" hidden="false" customHeight="true" outlineLevel="0" collapsed="false">
      <c r="A32" s="190"/>
      <c r="B32" s="191" t="n">
        <v>43765</v>
      </c>
      <c r="C32" s="192" t="n">
        <v>76.7</v>
      </c>
      <c r="D32" s="219" t="n">
        <v>0.659</v>
      </c>
      <c r="E32" s="194" t="n">
        <v>70.7</v>
      </c>
      <c r="F32" s="196" t="n">
        <v>88</v>
      </c>
      <c r="G32" s="196" t="n">
        <v>69</v>
      </c>
      <c r="H32" s="196" t="n">
        <v>0</v>
      </c>
      <c r="I32" s="196" t="n">
        <v>0</v>
      </c>
      <c r="J32" s="196" t="n">
        <v>0</v>
      </c>
      <c r="K32" s="196" t="n">
        <v>0</v>
      </c>
      <c r="L32" s="222" t="n">
        <v>24</v>
      </c>
      <c r="M32" s="222" t="n">
        <v>0</v>
      </c>
      <c r="N32" s="222" t="n">
        <v>24</v>
      </c>
      <c r="O32" s="222" t="n">
        <v>0</v>
      </c>
      <c r="P32" s="222" t="n">
        <v>0</v>
      </c>
      <c r="Q32" s="222" t="n">
        <v>0</v>
      </c>
      <c r="R32" s="223" t="n">
        <v>3625</v>
      </c>
      <c r="S32" s="199" t="n">
        <v>3560</v>
      </c>
      <c r="T32" s="199" t="n">
        <v>0</v>
      </c>
      <c r="U32" s="200" t="n">
        <v>0</v>
      </c>
      <c r="V32" s="200" t="n">
        <v>0</v>
      </c>
      <c r="W32" s="196" t="n">
        <v>40</v>
      </c>
      <c r="X32" s="196" t="n">
        <v>0</v>
      </c>
      <c r="Y32" s="196" t="n">
        <v>40</v>
      </c>
      <c r="Z32" s="196" t="n">
        <v>0</v>
      </c>
      <c r="AA32" s="196" t="n">
        <v>60</v>
      </c>
      <c r="AB32" s="196" t="n">
        <v>0</v>
      </c>
      <c r="AC32" s="195" t="n">
        <v>5</v>
      </c>
      <c r="AD32" s="201" t="n">
        <f aca="false">U32-T32</f>
        <v>0</v>
      </c>
      <c r="AE32" s="196" t="n">
        <v>0</v>
      </c>
      <c r="AF32" s="202" t="str">
        <f aca="false">IF(AE32&gt;0, V32/(AE32*24),"no data")</f>
        <v>no data</v>
      </c>
      <c r="AG32" s="203" t="n">
        <f aca="false">IF(R32&gt;0,R32/24,"no data")</f>
        <v>151.041666666667</v>
      </c>
      <c r="AH32" s="202" t="str">
        <f aca="false">IF(U32&gt;0,(U32/R32),"no data")</f>
        <v>no data</v>
      </c>
      <c r="AI32" s="204" t="n">
        <f aca="false">(1440-((W32*X32)+(Y32*Z32)+(AA32*AB32))/(W32+Y32+AA32))/1440</f>
        <v>1</v>
      </c>
      <c r="AJ32" s="205" t="str">
        <f aca="false">IF(U32&gt;0,(1440-((X32*W32+AT32*AU32)+(Z32*Y32+AV32*AW32)+(AA32*AB32+AX32*AY32))/(W32+Y32+AA32))/1440,"no data")</f>
        <v>no data</v>
      </c>
      <c r="AK32" s="206" t="n">
        <v>0</v>
      </c>
      <c r="AL32" s="247" t="n">
        <v>0</v>
      </c>
      <c r="AM32" s="224" t="n">
        <v>0</v>
      </c>
      <c r="AN32" s="206" t="n">
        <v>0</v>
      </c>
      <c r="AO32" s="207" t="n">
        <v>0</v>
      </c>
      <c r="AP32" s="208" t="n">
        <f aca="false">AN32*AO32</f>
        <v>0</v>
      </c>
      <c r="AQ32" s="209" t="str">
        <f aca="false">IF(U32&gt;0,((((AK32*AL32)+(AN32*AO32))/(U32*1000))*1000000),"no data")</f>
        <v>no data</v>
      </c>
      <c r="AR32" s="210" t="n">
        <f aca="false">S32/24</f>
        <v>148.333333333333</v>
      </c>
      <c r="AS32" s="34"/>
      <c r="AT32" s="195" t="n">
        <v>0</v>
      </c>
      <c r="AU32" s="212" t="n">
        <v>0</v>
      </c>
      <c r="AV32" s="212" t="n">
        <v>0</v>
      </c>
      <c r="AW32" s="195" t="n">
        <v>0</v>
      </c>
      <c r="AX32" s="212" t="n">
        <v>0</v>
      </c>
      <c r="AY32" s="195" t="n">
        <v>0</v>
      </c>
      <c r="AZ32" s="195" t="n">
        <v>5</v>
      </c>
      <c r="BB32" s="213" t="n">
        <v>0</v>
      </c>
      <c r="BC32" s="213" t="n">
        <v>0</v>
      </c>
      <c r="BD32" s="213" t="n">
        <v>0</v>
      </c>
      <c r="BE32" s="213" t="n">
        <v>0</v>
      </c>
      <c r="BF32" s="213" t="str">
        <f aca="false">AQ32</f>
        <v>no data</v>
      </c>
      <c r="BG32" s="215" t="n">
        <f aca="false">BD32/24</f>
        <v>0</v>
      </c>
      <c r="BH32" s="240" t="n">
        <v>0</v>
      </c>
      <c r="BI32" s="241" t="n">
        <v>0</v>
      </c>
      <c r="BJ32" s="242" t="n">
        <v>0</v>
      </c>
      <c r="BK32" s="243" t="n">
        <v>0</v>
      </c>
      <c r="BL32" s="242" t="n">
        <v>0</v>
      </c>
      <c r="BM32" s="244" t="n">
        <v>50</v>
      </c>
      <c r="BN32" s="245" t="n">
        <v>0</v>
      </c>
      <c r="BO32" s="242" t="n">
        <v>0</v>
      </c>
      <c r="BP32" s="244" t="n">
        <v>0</v>
      </c>
      <c r="BQ32" s="232" t="n">
        <f aca="false">SUM(BH32:BI32)</f>
        <v>0</v>
      </c>
      <c r="BR32" s="242" t="n">
        <v>0</v>
      </c>
      <c r="BS32" s="213" t="n">
        <v>0</v>
      </c>
      <c r="BT32" s="215" t="n">
        <v>0</v>
      </c>
    </row>
    <row r="33" customFormat="false" ht="14.95" hidden="false" customHeight="true" outlineLevel="0" collapsed="false">
      <c r="A33" s="190"/>
      <c r="B33" s="191" t="n">
        <v>43766</v>
      </c>
      <c r="C33" s="192" t="n">
        <v>76.9</v>
      </c>
      <c r="D33" s="219" t="n">
        <v>0.637</v>
      </c>
      <c r="E33" s="194" t="n">
        <v>69.7</v>
      </c>
      <c r="F33" s="195" t="n">
        <v>92</v>
      </c>
      <c r="G33" s="195" t="n">
        <v>66</v>
      </c>
      <c r="H33" s="196" t="n">
        <v>0</v>
      </c>
      <c r="I33" s="196" t="n">
        <v>0</v>
      </c>
      <c r="J33" s="196" t="n">
        <v>0</v>
      </c>
      <c r="K33" s="196" t="n">
        <v>0</v>
      </c>
      <c r="L33" s="246" t="n">
        <v>24</v>
      </c>
      <c r="M33" s="246" t="n">
        <v>0</v>
      </c>
      <c r="N33" s="246" t="n">
        <v>24</v>
      </c>
      <c r="O33" s="246" t="n">
        <v>0</v>
      </c>
      <c r="P33" s="246" t="n">
        <v>0</v>
      </c>
      <c r="Q33" s="246" t="n">
        <v>0</v>
      </c>
      <c r="R33" s="246" t="n">
        <v>3626</v>
      </c>
      <c r="S33" s="199" t="n">
        <v>3561</v>
      </c>
      <c r="T33" s="199" t="n">
        <v>0</v>
      </c>
      <c r="U33" s="200" t="n">
        <v>0</v>
      </c>
      <c r="V33" s="200" t="n">
        <v>0</v>
      </c>
      <c r="W33" s="196" t="n">
        <v>40</v>
      </c>
      <c r="X33" s="196" t="n">
        <v>0</v>
      </c>
      <c r="Y33" s="196" t="n">
        <v>40</v>
      </c>
      <c r="Z33" s="195" t="n">
        <v>0</v>
      </c>
      <c r="AA33" s="196" t="n">
        <v>60</v>
      </c>
      <c r="AB33" s="195" t="n">
        <v>0</v>
      </c>
      <c r="AC33" s="195" t="n">
        <v>6</v>
      </c>
      <c r="AD33" s="201" t="n">
        <f aca="false">U33-T33</f>
        <v>0</v>
      </c>
      <c r="AE33" s="195" t="n">
        <v>0</v>
      </c>
      <c r="AF33" s="202" t="str">
        <f aca="false">IF(AE33&gt;0, V33/(AE33*24),"no data")</f>
        <v>no data</v>
      </c>
      <c r="AG33" s="203" t="n">
        <f aca="false">IF(R33&gt;0,R33/24,"no data")</f>
        <v>151.083333333333</v>
      </c>
      <c r="AH33" s="202" t="str">
        <f aca="false">IF(U33&gt;0,(U33/R33),"no data")</f>
        <v>no data</v>
      </c>
      <c r="AI33" s="204" t="n">
        <f aca="false">(1440-((W33*X33)+(Y33*Z33)+(AA33*AB33))/(W33+Y33+AA33))/1440</f>
        <v>1</v>
      </c>
      <c r="AJ33" s="205" t="str">
        <f aca="false">IF(U33&gt;0,(1440-((X33*W33+AT33*AU33)+(Z33*Y33+AV33*AW33)+(AA33*AB33+AX33*AY33))/(W33+Y33+AA33))/1440,"no data")</f>
        <v>no data</v>
      </c>
      <c r="AK33" s="206" t="n">
        <v>0</v>
      </c>
      <c r="AL33" s="247" t="n">
        <v>0</v>
      </c>
      <c r="AM33" s="224" t="n">
        <f aca="false">AK33*AL33</f>
        <v>0</v>
      </c>
      <c r="AN33" s="206" t="n">
        <v>0</v>
      </c>
      <c r="AO33" s="207" t="n">
        <v>0</v>
      </c>
      <c r="AP33" s="208" t="n">
        <f aca="false">AN33*AO33</f>
        <v>0</v>
      </c>
      <c r="AQ33" s="209" t="str">
        <f aca="false">IF(U33&gt;0,((((AK33*AL33)+(AN33*AO33))/(U33*1000))*1000000),"no data")</f>
        <v>no data</v>
      </c>
      <c r="AR33" s="210" t="n">
        <f aca="false">S33/24</f>
        <v>148.375</v>
      </c>
      <c r="AS33" s="34"/>
      <c r="AT33" s="195" t="n">
        <v>0</v>
      </c>
      <c r="AU33" s="212" t="n">
        <v>0</v>
      </c>
      <c r="AV33" s="212" t="n">
        <v>0</v>
      </c>
      <c r="AW33" s="195" t="n">
        <v>0</v>
      </c>
      <c r="AX33" s="212" t="n">
        <v>0</v>
      </c>
      <c r="AY33" s="195" t="n">
        <v>0</v>
      </c>
      <c r="AZ33" s="195" t="n">
        <v>6</v>
      </c>
      <c r="BB33" s="213" t="n">
        <v>0</v>
      </c>
      <c r="BC33" s="213" t="n">
        <v>0</v>
      </c>
      <c r="BD33" s="213" t="n">
        <v>0</v>
      </c>
      <c r="BE33" s="213" t="n">
        <v>0</v>
      </c>
      <c r="BF33" s="213" t="str">
        <f aca="false">AQ33</f>
        <v>no data</v>
      </c>
      <c r="BG33" s="215" t="n">
        <f aca="false">BD33/24</f>
        <v>0</v>
      </c>
      <c r="BH33" s="240" t="n">
        <v>0</v>
      </c>
      <c r="BI33" s="241" t="n">
        <v>0</v>
      </c>
      <c r="BJ33" s="242" t="n">
        <v>0</v>
      </c>
      <c r="BK33" s="242" t="n">
        <v>0</v>
      </c>
      <c r="BL33" s="242" t="n">
        <v>0</v>
      </c>
      <c r="BM33" s="242" t="n">
        <v>50</v>
      </c>
      <c r="BN33" s="245" t="n">
        <v>0</v>
      </c>
      <c r="BO33" s="242" t="n">
        <v>0</v>
      </c>
      <c r="BP33" s="244" t="n">
        <v>0</v>
      </c>
      <c r="BQ33" s="232" t="n">
        <f aca="false">SUM(BH33:BI33)</f>
        <v>0</v>
      </c>
      <c r="BR33" s="213" t="n">
        <v>0</v>
      </c>
      <c r="BS33" s="213" t="n">
        <v>0</v>
      </c>
      <c r="BT33" s="215" t="n">
        <v>0</v>
      </c>
    </row>
    <row r="34" customFormat="false" ht="14.95" hidden="false" customHeight="true" outlineLevel="0" collapsed="false">
      <c r="A34" s="189" t="s">
        <v>128</v>
      </c>
      <c r="B34" s="55" t="n">
        <v>43767</v>
      </c>
      <c r="C34" s="56" t="n">
        <v>77.4</v>
      </c>
      <c r="D34" s="57" t="n">
        <v>0.601</v>
      </c>
      <c r="E34" s="58" t="n">
        <v>68.1</v>
      </c>
      <c r="F34" s="59" t="n">
        <v>93</v>
      </c>
      <c r="G34" s="59" t="n">
        <v>67</v>
      </c>
      <c r="H34" s="60" t="n">
        <v>0</v>
      </c>
      <c r="I34" s="60" t="n">
        <v>0</v>
      </c>
      <c r="J34" s="60" t="n">
        <v>0</v>
      </c>
      <c r="K34" s="60" t="n">
        <v>0</v>
      </c>
      <c r="L34" s="61" t="n">
        <v>24</v>
      </c>
      <c r="M34" s="61" t="n">
        <v>0</v>
      </c>
      <c r="N34" s="61" t="n">
        <v>24</v>
      </c>
      <c r="O34" s="61" t="n">
        <v>0</v>
      </c>
      <c r="P34" s="61" t="n">
        <v>0</v>
      </c>
      <c r="Q34" s="61" t="n">
        <v>0</v>
      </c>
      <c r="R34" s="61" t="n">
        <v>3623</v>
      </c>
      <c r="S34" s="62" t="n">
        <v>3562</v>
      </c>
      <c r="T34" s="62" t="n">
        <v>0</v>
      </c>
      <c r="U34" s="63" t="n">
        <v>0</v>
      </c>
      <c r="V34" s="63" t="n">
        <v>0</v>
      </c>
      <c r="W34" s="60" t="n">
        <v>40</v>
      </c>
      <c r="X34" s="60" t="n">
        <v>0</v>
      </c>
      <c r="Y34" s="60" t="n">
        <v>40</v>
      </c>
      <c r="Z34" s="60" t="n">
        <v>0</v>
      </c>
      <c r="AA34" s="60" t="n">
        <v>60</v>
      </c>
      <c r="AB34" s="59" t="n">
        <v>0</v>
      </c>
      <c r="AC34" s="59" t="n">
        <v>5</v>
      </c>
      <c r="AD34" s="65" t="n">
        <f aca="false">U34-T34</f>
        <v>0</v>
      </c>
      <c r="AE34" s="59" t="n">
        <v>0</v>
      </c>
      <c r="AF34" s="66" t="str">
        <f aca="false">IF(AE34&gt;0, V34/(AE34*24),"no data")</f>
        <v>no data</v>
      </c>
      <c r="AG34" s="67" t="n">
        <f aca="false">IF(R34&gt;0,R34/24,"no data")</f>
        <v>150.958333333333</v>
      </c>
      <c r="AH34" s="66" t="str">
        <f aca="false">IF(U34&gt;0,(U34/R34),"no data")</f>
        <v>no data</v>
      </c>
      <c r="AI34" s="68" t="n">
        <f aca="false">(1440-((W34*X34)+(Y34*Z34)+(AA34*AB34))/(W34+Y34+AA34))/1440</f>
        <v>1</v>
      </c>
      <c r="AJ34" s="69" t="str">
        <f aca="false">IF(U34&gt;0,(1440-((X34*W34+AT34*AU34)+(Z34*Y34+AV34*AW34)+(AA34*AB34+AX34*AY34))/(W34+Y34+AA34))/1440,"no data")</f>
        <v>no data</v>
      </c>
      <c r="AK34" s="91" t="n">
        <v>0</v>
      </c>
      <c r="AL34" s="96" t="n">
        <v>0</v>
      </c>
      <c r="AM34" s="81" t="n">
        <f aca="false">AK34*AL34</f>
        <v>0</v>
      </c>
      <c r="AN34" s="91" t="n">
        <v>0</v>
      </c>
      <c r="AO34" s="166" t="n">
        <v>0</v>
      </c>
      <c r="AP34" s="58" t="n">
        <f aca="false">AN34*AO34</f>
        <v>0</v>
      </c>
      <c r="AQ34" s="166" t="str">
        <f aca="false">IF(U34&gt;0,((((AK34*AL34)+(AN34*AO34))/(U34*1000))*1000000),"no data")</f>
        <v>no data</v>
      </c>
      <c r="AR34" s="168" t="n">
        <f aca="false">S34/24</f>
        <v>148.416666666667</v>
      </c>
      <c r="AS34" s="34"/>
      <c r="AT34" s="59" t="n">
        <v>0</v>
      </c>
      <c r="AU34" s="76" t="n">
        <v>0</v>
      </c>
      <c r="AV34" s="76" t="n">
        <v>0</v>
      </c>
      <c r="AW34" s="59" t="n">
        <v>0</v>
      </c>
      <c r="AX34" s="76" t="n">
        <v>0</v>
      </c>
      <c r="AY34" s="59" t="n">
        <v>0</v>
      </c>
      <c r="AZ34" s="59" t="n">
        <v>5</v>
      </c>
      <c r="BB34" s="77" t="n">
        <v>0</v>
      </c>
      <c r="BC34" s="77" t="n">
        <v>0</v>
      </c>
      <c r="BD34" s="77" t="n">
        <v>0</v>
      </c>
      <c r="BE34" s="77" t="n">
        <v>0</v>
      </c>
      <c r="BF34" s="77" t="str">
        <f aca="false">AQ34</f>
        <v>no data</v>
      </c>
      <c r="BG34" s="139" t="n">
        <f aca="false">BD34/24</f>
        <v>0</v>
      </c>
      <c r="BH34" s="79" t="n">
        <v>0</v>
      </c>
      <c r="BI34" s="80" t="n">
        <v>0</v>
      </c>
      <c r="BJ34" s="82" t="n">
        <v>0</v>
      </c>
      <c r="BK34" s="82" t="n">
        <v>0</v>
      </c>
      <c r="BL34" s="82" t="n">
        <v>0</v>
      </c>
      <c r="BM34" s="82" t="n">
        <v>50</v>
      </c>
      <c r="BN34" s="83" t="n">
        <v>0</v>
      </c>
      <c r="BO34" s="82" t="n">
        <v>0</v>
      </c>
      <c r="BP34" s="81" t="n">
        <v>0</v>
      </c>
      <c r="BQ34" s="78" t="n">
        <f aca="false">SUM(BH34:BI34)</f>
        <v>0</v>
      </c>
      <c r="BR34" s="77" t="n">
        <v>0</v>
      </c>
      <c r="BS34" s="77" t="n">
        <v>0</v>
      </c>
      <c r="BT34" s="78" t="n">
        <v>0</v>
      </c>
    </row>
    <row r="35" customFormat="false" ht="14.3" hidden="false" customHeight="false" outlineLevel="0" collapsed="false">
      <c r="A35" s="189"/>
      <c r="B35" s="55" t="n">
        <v>43768</v>
      </c>
      <c r="C35" s="56" t="n">
        <v>76.9</v>
      </c>
      <c r="D35" s="57" t="n">
        <v>0.584</v>
      </c>
      <c r="E35" s="58" t="n">
        <v>67.5</v>
      </c>
      <c r="F35" s="59" t="n">
        <v>91</v>
      </c>
      <c r="G35" s="59" t="n">
        <v>67</v>
      </c>
      <c r="H35" s="60" t="n">
        <v>0</v>
      </c>
      <c r="I35" s="60" t="n">
        <v>0</v>
      </c>
      <c r="J35" s="60" t="n">
        <v>0</v>
      </c>
      <c r="K35" s="60" t="n">
        <v>0</v>
      </c>
      <c r="L35" s="61" t="n">
        <v>24</v>
      </c>
      <c r="M35" s="61" t="n">
        <v>0</v>
      </c>
      <c r="N35" s="61" t="n">
        <v>24</v>
      </c>
      <c r="O35" s="61" t="n">
        <v>0</v>
      </c>
      <c r="P35" s="61" t="n">
        <v>0</v>
      </c>
      <c r="Q35" s="61" t="n">
        <v>0</v>
      </c>
      <c r="R35" s="61" t="n">
        <v>3625</v>
      </c>
      <c r="S35" s="62" t="n">
        <v>3564</v>
      </c>
      <c r="T35" s="62" t="n">
        <v>0</v>
      </c>
      <c r="U35" s="63" t="n">
        <v>0</v>
      </c>
      <c r="V35" s="63" t="n">
        <v>0</v>
      </c>
      <c r="W35" s="60" t="n">
        <v>40</v>
      </c>
      <c r="X35" s="60" t="n">
        <v>0</v>
      </c>
      <c r="Y35" s="60" t="n">
        <v>40</v>
      </c>
      <c r="Z35" s="60" t="n">
        <v>0</v>
      </c>
      <c r="AA35" s="60" t="n">
        <v>60</v>
      </c>
      <c r="AB35" s="59" t="n">
        <v>0</v>
      </c>
      <c r="AC35" s="59" t="n">
        <v>5</v>
      </c>
      <c r="AD35" s="65" t="n">
        <f aca="false">U35-T35</f>
        <v>0</v>
      </c>
      <c r="AE35" s="59" t="n">
        <v>0</v>
      </c>
      <c r="AF35" s="66" t="str">
        <f aca="false">IF(AE35&gt;0, V35/(AE35*24),"no data")</f>
        <v>no data</v>
      </c>
      <c r="AG35" s="67" t="n">
        <f aca="false">IF(R35&gt;0,R35/24,"no data")</f>
        <v>151.041666666667</v>
      </c>
      <c r="AH35" s="66" t="str">
        <f aca="false">IF(U35&gt;0,(U35/R35),"no data")</f>
        <v>no data</v>
      </c>
      <c r="AI35" s="68" t="n">
        <f aca="false">(1440-((W35*X35)+(Y35*Z35)+(AA35*AB35))/(W35+Y35+AA35))/1440</f>
        <v>1</v>
      </c>
      <c r="AJ35" s="69" t="str">
        <f aca="false">IF(U35&gt;0,(1440-((X35*W35+AT35*AU35)+(Z35*Y35+AV35*AW35)+(AA35*AB35+AX35*AY35))/(W35+Y35+AA35))/1440,"no data")</f>
        <v>no data</v>
      </c>
      <c r="AK35" s="91" t="n">
        <v>0</v>
      </c>
      <c r="AL35" s="96" t="n">
        <v>0</v>
      </c>
      <c r="AM35" s="81" t="n">
        <f aca="false">AK35*AL35</f>
        <v>0</v>
      </c>
      <c r="AN35" s="91" t="n">
        <v>0</v>
      </c>
      <c r="AO35" s="166" t="n">
        <v>0</v>
      </c>
      <c r="AP35" s="58" t="n">
        <f aca="false">AN35*AO35</f>
        <v>0</v>
      </c>
      <c r="AQ35" s="166" t="str">
        <f aca="false">IF(U35&gt;0,((((AK35*AL35)+(AN35*AO35))/(U35*1000))*1000000),"no data")</f>
        <v>no data</v>
      </c>
      <c r="AR35" s="168" t="n">
        <f aca="false">S35/24</f>
        <v>148.5</v>
      </c>
      <c r="AS35" s="34"/>
      <c r="AT35" s="59" t="n">
        <v>0</v>
      </c>
      <c r="AU35" s="76" t="n">
        <v>0</v>
      </c>
      <c r="AV35" s="76" t="n">
        <v>0</v>
      </c>
      <c r="AW35" s="59" t="n">
        <v>0</v>
      </c>
      <c r="AX35" s="76" t="n">
        <v>0</v>
      </c>
      <c r="AY35" s="59" t="n">
        <v>0</v>
      </c>
      <c r="AZ35" s="59" t="n">
        <v>5</v>
      </c>
      <c r="BB35" s="77" t="n">
        <v>0</v>
      </c>
      <c r="BC35" s="77" t="n">
        <v>0</v>
      </c>
      <c r="BD35" s="77" t="n">
        <v>0</v>
      </c>
      <c r="BE35" s="77" t="n">
        <v>0</v>
      </c>
      <c r="BF35" s="77" t="str">
        <f aca="false">AQ35</f>
        <v>no data</v>
      </c>
      <c r="BG35" s="139" t="n">
        <f aca="false">BD35/24</f>
        <v>0</v>
      </c>
      <c r="BH35" s="79" t="n">
        <v>0</v>
      </c>
      <c r="BI35" s="80" t="n">
        <v>0</v>
      </c>
      <c r="BJ35" s="82" t="n">
        <v>0</v>
      </c>
      <c r="BK35" s="82" t="n">
        <v>0</v>
      </c>
      <c r="BL35" s="82" t="n">
        <v>0</v>
      </c>
      <c r="BM35" s="82" t="n">
        <v>50</v>
      </c>
      <c r="BN35" s="83" t="n">
        <v>0</v>
      </c>
      <c r="BO35" s="82" t="n">
        <v>0</v>
      </c>
      <c r="BP35" s="81" t="n">
        <v>0</v>
      </c>
      <c r="BQ35" s="78" t="n">
        <f aca="false">SUM(BH35:BI35)</f>
        <v>0</v>
      </c>
      <c r="BR35" s="77" t="n">
        <v>0</v>
      </c>
      <c r="BS35" s="77" t="n">
        <v>0</v>
      </c>
      <c r="BT35" s="78" t="n">
        <v>0</v>
      </c>
    </row>
    <row r="36" customFormat="false" ht="14.3" hidden="false" customHeight="false" outlineLevel="0" collapsed="false">
      <c r="A36" s="189"/>
      <c r="B36" s="55" t="n">
        <v>43769</v>
      </c>
      <c r="C36" s="56" t="n">
        <v>78</v>
      </c>
      <c r="D36" s="57" t="n">
        <v>0.578</v>
      </c>
      <c r="E36" s="58" t="n">
        <v>67.8</v>
      </c>
      <c r="F36" s="59" t="n">
        <v>94</v>
      </c>
      <c r="G36" s="59" t="n">
        <v>67</v>
      </c>
      <c r="H36" s="60" t="n">
        <v>0</v>
      </c>
      <c r="I36" s="60" t="n">
        <v>0</v>
      </c>
      <c r="J36" s="60" t="n">
        <v>0</v>
      </c>
      <c r="K36" s="60" t="n">
        <v>0</v>
      </c>
      <c r="L36" s="61" t="n">
        <v>24</v>
      </c>
      <c r="M36" s="61" t="n">
        <v>0</v>
      </c>
      <c r="N36" s="61" t="n">
        <v>24</v>
      </c>
      <c r="O36" s="61" t="n">
        <v>0</v>
      </c>
      <c r="P36" s="61" t="n">
        <v>0</v>
      </c>
      <c r="Q36" s="61" t="n">
        <v>0</v>
      </c>
      <c r="R36" s="61" t="n">
        <v>3614</v>
      </c>
      <c r="S36" s="62" t="n">
        <v>3569</v>
      </c>
      <c r="T36" s="62" t="n">
        <v>0</v>
      </c>
      <c r="U36" s="63" t="n">
        <v>0</v>
      </c>
      <c r="V36" s="63" t="n">
        <v>0</v>
      </c>
      <c r="W36" s="60" t="n">
        <v>40</v>
      </c>
      <c r="X36" s="60" t="n">
        <v>0</v>
      </c>
      <c r="Y36" s="60" t="n">
        <v>40</v>
      </c>
      <c r="Z36" s="60" t="n">
        <v>0</v>
      </c>
      <c r="AA36" s="60" t="n">
        <v>60</v>
      </c>
      <c r="AB36" s="59" t="n">
        <v>0</v>
      </c>
      <c r="AC36" s="59" t="n">
        <v>5</v>
      </c>
      <c r="AD36" s="65" t="n">
        <f aca="false">U36-T36</f>
        <v>0</v>
      </c>
      <c r="AE36" s="59" t="n">
        <v>0</v>
      </c>
      <c r="AF36" s="66" t="str">
        <f aca="false">IF(AE36&gt;0, V36/(AE36*24),"no data")</f>
        <v>no data</v>
      </c>
      <c r="AG36" s="67" t="n">
        <f aca="false">IF(R36&gt;0,R36/24,"no data")</f>
        <v>150.583333333333</v>
      </c>
      <c r="AH36" s="66" t="str">
        <f aca="false">IF(U36&gt;0,(U36/R36),"no data")</f>
        <v>no data</v>
      </c>
      <c r="AI36" s="68" t="n">
        <f aca="false">(1440-((W36*X36)+(Y36*Z36)+(AA36*AB36))/(W36+Y36+AA36))/1440</f>
        <v>1</v>
      </c>
      <c r="AJ36" s="69" t="str">
        <f aca="false">IF(U36&gt;0,(1440-((X36*W36+AT36*AU36)+(Z36*Y36+AV36*AW36)+(AA36*AB36+AX36*AY36))/(W36+Y36+AA36))/1440,"no data")</f>
        <v>no data</v>
      </c>
      <c r="AK36" s="91" t="n">
        <v>0</v>
      </c>
      <c r="AL36" s="96" t="n">
        <v>0</v>
      </c>
      <c r="AM36" s="81" t="n">
        <f aca="false">AK36*AL36</f>
        <v>0</v>
      </c>
      <c r="AN36" s="91" t="n">
        <v>0</v>
      </c>
      <c r="AO36" s="166" t="n">
        <v>0</v>
      </c>
      <c r="AP36" s="58" t="n">
        <f aca="false">AN36*AO36</f>
        <v>0</v>
      </c>
      <c r="AQ36" s="166" t="str">
        <f aca="false">IF(U36&gt;0,((((AK36*AL36)+(AN36*AO36))/(U36*1000))*1000000),"no data")</f>
        <v>no data</v>
      </c>
      <c r="AR36" s="168" t="n">
        <f aca="false">S36/24</f>
        <v>148.708333333333</v>
      </c>
      <c r="AS36" s="34"/>
      <c r="AT36" s="59" t="n">
        <v>0</v>
      </c>
      <c r="AU36" s="76" t="n">
        <v>0</v>
      </c>
      <c r="AV36" s="76" t="n">
        <v>0</v>
      </c>
      <c r="AW36" s="59" t="n">
        <v>0</v>
      </c>
      <c r="AX36" s="76" t="n">
        <v>0</v>
      </c>
      <c r="AY36" s="59" t="n">
        <v>0</v>
      </c>
      <c r="AZ36" s="59" t="n">
        <v>5</v>
      </c>
      <c r="BB36" s="77" t="n">
        <v>0</v>
      </c>
      <c r="BC36" s="77" t="n">
        <v>0</v>
      </c>
      <c r="BD36" s="77" t="n">
        <v>0</v>
      </c>
      <c r="BE36" s="77" t="n">
        <v>0</v>
      </c>
      <c r="BF36" s="77" t="str">
        <f aca="false">AQ36</f>
        <v>no data</v>
      </c>
      <c r="BG36" s="139" t="n">
        <f aca="false">BD36/24</f>
        <v>0</v>
      </c>
      <c r="BH36" s="79" t="n">
        <v>0</v>
      </c>
      <c r="BI36" s="80" t="n">
        <v>0</v>
      </c>
      <c r="BJ36" s="82" t="n">
        <v>0</v>
      </c>
      <c r="BK36" s="82" t="n">
        <v>0</v>
      </c>
      <c r="BL36" s="82" t="n">
        <v>0</v>
      </c>
      <c r="BM36" s="82" t="n">
        <v>50</v>
      </c>
      <c r="BN36" s="83" t="n">
        <v>0</v>
      </c>
      <c r="BO36" s="82" t="n">
        <v>0</v>
      </c>
      <c r="BP36" s="81" t="n">
        <v>0</v>
      </c>
      <c r="BQ36" s="78" t="n">
        <f aca="false">SUM(BH36:BI36)</f>
        <v>0</v>
      </c>
      <c r="BR36" s="77" t="n">
        <v>0</v>
      </c>
      <c r="BS36" s="77" t="n">
        <v>0</v>
      </c>
      <c r="BT36" s="78" t="n">
        <v>0</v>
      </c>
    </row>
    <row r="37" customFormat="false" ht="14.3" hidden="false" customHeight="false" outlineLevel="0" collapsed="false">
      <c r="A37" s="189"/>
      <c r="B37" s="55" t="n">
        <v>43770</v>
      </c>
      <c r="C37" s="56"/>
      <c r="D37" s="57"/>
      <c r="E37" s="58"/>
      <c r="F37" s="59"/>
      <c r="G37" s="59"/>
      <c r="H37" s="60"/>
      <c r="I37" s="60"/>
      <c r="J37" s="60"/>
      <c r="K37" s="60"/>
      <c r="L37" s="61"/>
      <c r="M37" s="61"/>
      <c r="N37" s="61"/>
      <c r="O37" s="61"/>
      <c r="P37" s="61"/>
      <c r="Q37" s="61"/>
      <c r="R37" s="61"/>
      <c r="S37" s="62"/>
      <c r="T37" s="62"/>
      <c r="U37" s="63"/>
      <c r="V37" s="63"/>
      <c r="W37" s="60"/>
      <c r="X37" s="60"/>
      <c r="Y37" s="60"/>
      <c r="Z37" s="60"/>
      <c r="AA37" s="60"/>
      <c r="AB37" s="59"/>
      <c r="AC37" s="59" t="n">
        <f aca="false">(V37-U37)+AZ37</f>
        <v>0</v>
      </c>
      <c r="AD37" s="65" t="n">
        <f aca="false">U37-T37</f>
        <v>0</v>
      </c>
      <c r="AE37" s="59"/>
      <c r="AF37" s="66" t="str">
        <f aca="false">IF(AE37&gt;0, V37/(AE37*24),"no data")</f>
        <v>no data</v>
      </c>
      <c r="AG37" s="67" t="str">
        <f aca="false">IF(R37&gt;0,R37/24,"no data")</f>
        <v>no data</v>
      </c>
      <c r="AH37" s="66" t="str">
        <f aca="false">IF(U37&gt;0,(U37/R37),"no data")</f>
        <v>no data</v>
      </c>
      <c r="AI37" s="68" t="e">
        <f aca="false">(1440-((W37*X37)+(Y37*Z37)+(AA37*AB37))/(W37+Y37+AA37))/1440</f>
        <v>#DIV/0!</v>
      </c>
      <c r="AJ37" s="69" t="str">
        <f aca="false">IF(U37&gt;0,(1440-((X37*W37+AT37*AU37)+(Z37*Y37+AV37*AW37)+(AA37*AB37+AX37*AY37))/(W37+Y37+AA37))/1440,"no data")</f>
        <v>no data</v>
      </c>
      <c r="AK37" s="91"/>
      <c r="AL37" s="96"/>
      <c r="AM37" s="81" t="n">
        <f aca="false">AK37*AL37</f>
        <v>0</v>
      </c>
      <c r="AN37" s="91"/>
      <c r="AO37" s="166"/>
      <c r="AP37" s="58" t="n">
        <f aca="false">AN37*AO37</f>
        <v>0</v>
      </c>
      <c r="AQ37" s="166" t="str">
        <f aca="false">IF(U37&gt;0,((((AK37*AL37)+(AN37*AO37))/(U37*1000))*1000000),"no data")</f>
        <v>no data</v>
      </c>
      <c r="AR37" s="168" t="n">
        <f aca="false">S37/24</f>
        <v>0</v>
      </c>
      <c r="AS37" s="34"/>
      <c r="AT37" s="59"/>
      <c r="AU37" s="76"/>
      <c r="AV37" s="76"/>
      <c r="AW37" s="59"/>
      <c r="AX37" s="76"/>
      <c r="AY37" s="59"/>
      <c r="AZ37" s="59"/>
      <c r="BB37" s="77"/>
      <c r="BC37" s="77"/>
      <c r="BD37" s="77"/>
      <c r="BE37" s="77" t="n">
        <f aca="false">BC37-BB37</f>
        <v>0</v>
      </c>
      <c r="BF37" s="77" t="str">
        <f aca="false">AQ37</f>
        <v>no data</v>
      </c>
      <c r="BG37" s="139" t="n">
        <f aca="false">BD37/24</f>
        <v>0</v>
      </c>
      <c r="BH37" s="79"/>
      <c r="BI37" s="80"/>
      <c r="BJ37" s="82"/>
      <c r="BK37" s="82"/>
      <c r="BL37" s="82"/>
      <c r="BM37" s="82"/>
      <c r="BN37" s="83"/>
      <c r="BO37" s="82"/>
      <c r="BP37" s="81"/>
      <c r="BQ37" s="78" t="n">
        <f aca="false">SUM(BH37:BI37)</f>
        <v>0</v>
      </c>
      <c r="BR37" s="77"/>
      <c r="BS37" s="77"/>
      <c r="BT37" s="78"/>
    </row>
    <row r="38" customFormat="false" ht="14.3" hidden="false" customHeight="false" outlineLevel="0" collapsed="false">
      <c r="A38" s="189"/>
      <c r="B38" s="55" t="n">
        <v>43771</v>
      </c>
      <c r="C38" s="56"/>
      <c r="D38" s="57"/>
      <c r="E38" s="58"/>
      <c r="F38" s="59"/>
      <c r="G38" s="59"/>
      <c r="H38" s="60"/>
      <c r="I38" s="60"/>
      <c r="J38" s="60"/>
      <c r="K38" s="60"/>
      <c r="L38" s="61"/>
      <c r="M38" s="61"/>
      <c r="N38" s="61"/>
      <c r="O38" s="61"/>
      <c r="P38" s="61"/>
      <c r="Q38" s="61"/>
      <c r="R38" s="61"/>
      <c r="S38" s="62"/>
      <c r="T38" s="62"/>
      <c r="U38" s="63"/>
      <c r="V38" s="63"/>
      <c r="W38" s="60"/>
      <c r="X38" s="60"/>
      <c r="Y38" s="60"/>
      <c r="Z38" s="60"/>
      <c r="AA38" s="60"/>
      <c r="AB38" s="59"/>
      <c r="AC38" s="59" t="n">
        <f aca="false">(V38-U38)+AZ38</f>
        <v>0</v>
      </c>
      <c r="AD38" s="65" t="n">
        <f aca="false">U38-T38</f>
        <v>0</v>
      </c>
      <c r="AE38" s="59"/>
      <c r="AF38" s="66" t="str">
        <f aca="false">IF(AE38&gt;0, V38/(AE38*24),"no data")</f>
        <v>no data</v>
      </c>
      <c r="AG38" s="67" t="str">
        <f aca="false">IF(R38&gt;0,R38/24,"no data")</f>
        <v>no data</v>
      </c>
      <c r="AH38" s="66" t="str">
        <f aca="false">IF(U38&gt;0,(U38/R38),"no data")</f>
        <v>no data</v>
      </c>
      <c r="AI38" s="68" t="e">
        <f aca="false">(1440-((W38*X38)+(Y38*Z38)+(AA38*AB38))/(W38+Y38+AA38))/1440</f>
        <v>#DIV/0!</v>
      </c>
      <c r="AJ38" s="69" t="str">
        <f aca="false">IF(U38&gt;0,(1440-((X38*W38+AT38*AU38)+(Z38*Y38+AV38*AW38)+(AA38*AB38+AX38*AY38))/(W38+Y38+AA38))/1440,"no data")</f>
        <v>no data</v>
      </c>
      <c r="AK38" s="91"/>
      <c r="AL38" s="96"/>
      <c r="AM38" s="81" t="n">
        <f aca="false">AK38*AL38</f>
        <v>0</v>
      </c>
      <c r="AN38" s="91"/>
      <c r="AO38" s="166"/>
      <c r="AP38" s="58" t="n">
        <f aca="false">AN38*AO38</f>
        <v>0</v>
      </c>
      <c r="AQ38" s="166" t="str">
        <f aca="false">IF(U38&gt;0,((((AK38*AL38)+(AN38*AO38))/(U38*1000))*1000000),"no data")</f>
        <v>no data</v>
      </c>
      <c r="AR38" s="168" t="n">
        <f aca="false">S38/24</f>
        <v>0</v>
      </c>
      <c r="AS38" s="34"/>
      <c r="AT38" s="59"/>
      <c r="AU38" s="76"/>
      <c r="AV38" s="76"/>
      <c r="AW38" s="59"/>
      <c r="AX38" s="76"/>
      <c r="AY38" s="59"/>
      <c r="AZ38" s="59"/>
      <c r="BB38" s="77"/>
      <c r="BC38" s="77"/>
      <c r="BD38" s="77"/>
      <c r="BE38" s="77" t="n">
        <f aca="false">BC38-BB38</f>
        <v>0</v>
      </c>
      <c r="BF38" s="77" t="str">
        <f aca="false">AQ38</f>
        <v>no data</v>
      </c>
      <c r="BG38" s="139" t="n">
        <f aca="false">BD38/24</f>
        <v>0</v>
      </c>
      <c r="BH38" s="79"/>
      <c r="BI38" s="80"/>
      <c r="BJ38" s="82"/>
      <c r="BK38" s="82"/>
      <c r="BL38" s="82"/>
      <c r="BM38" s="82"/>
      <c r="BN38" s="83"/>
      <c r="BO38" s="82"/>
      <c r="BP38" s="81"/>
      <c r="BQ38" s="78" t="n">
        <f aca="false">SUM(BH38:BI38)</f>
        <v>0</v>
      </c>
      <c r="BR38" s="77"/>
      <c r="BS38" s="77"/>
      <c r="BT38" s="78"/>
    </row>
    <row r="39" customFormat="false" ht="14.3" hidden="false" customHeight="false" outlineLevel="0" collapsed="false">
      <c r="A39" s="189"/>
      <c r="B39" s="55" t="n">
        <v>43772</v>
      </c>
      <c r="C39" s="56"/>
      <c r="D39" s="57"/>
      <c r="E39" s="58"/>
      <c r="F39" s="59"/>
      <c r="G39" s="59"/>
      <c r="H39" s="60"/>
      <c r="I39" s="60"/>
      <c r="J39" s="60"/>
      <c r="K39" s="60"/>
      <c r="L39" s="61"/>
      <c r="M39" s="61"/>
      <c r="N39" s="61"/>
      <c r="O39" s="61"/>
      <c r="P39" s="61"/>
      <c r="Q39" s="61"/>
      <c r="R39" s="61"/>
      <c r="S39" s="62"/>
      <c r="T39" s="62"/>
      <c r="U39" s="63"/>
      <c r="V39" s="63"/>
      <c r="W39" s="60"/>
      <c r="X39" s="60"/>
      <c r="Y39" s="60"/>
      <c r="Z39" s="60"/>
      <c r="AA39" s="60"/>
      <c r="AB39" s="59"/>
      <c r="AC39" s="59" t="n">
        <f aca="false">(V39-U39)+AZ39</f>
        <v>0</v>
      </c>
      <c r="AD39" s="65" t="n">
        <f aca="false">U39-T39</f>
        <v>0</v>
      </c>
      <c r="AE39" s="59"/>
      <c r="AF39" s="66" t="str">
        <f aca="false">IF(AE39&gt;0, V39/(AE39*24),"no data")</f>
        <v>no data</v>
      </c>
      <c r="AG39" s="67" t="str">
        <f aca="false">IF(R39&gt;0,R39/24,"no data")</f>
        <v>no data</v>
      </c>
      <c r="AH39" s="66" t="str">
        <f aca="false">IF(U39&gt;0,(U39/R39),"no data")</f>
        <v>no data</v>
      </c>
      <c r="AI39" s="68" t="e">
        <f aca="false">(1440-((W39*X39)+(Y39*Z39)+(AA39*AB39))/(W39+Y39+AA39))/1440</f>
        <v>#DIV/0!</v>
      </c>
      <c r="AJ39" s="69" t="str">
        <f aca="false">IF(U39&gt;0,(1440-((X39*W39+AT39*AU39)+(Z39*Y39+AV39*AW39)+(AA39*AB39+AX39*AY39))/(W39+Y39+AA39))/1440,"no data")</f>
        <v>no data</v>
      </c>
      <c r="AK39" s="91"/>
      <c r="AL39" s="96"/>
      <c r="AM39" s="81" t="n">
        <f aca="false">AK39*AL39</f>
        <v>0</v>
      </c>
      <c r="AN39" s="91"/>
      <c r="AO39" s="166"/>
      <c r="AP39" s="58" t="n">
        <f aca="false">AN39*AO39</f>
        <v>0</v>
      </c>
      <c r="AQ39" s="166" t="str">
        <f aca="false">IF(U39&gt;0,((((AK39*AL39)+(AN39*AO39))/(U39*1000))*1000000),"no data")</f>
        <v>no data</v>
      </c>
      <c r="AR39" s="168" t="n">
        <f aca="false">S39/24</f>
        <v>0</v>
      </c>
      <c r="AS39" s="34"/>
      <c r="AT39" s="59"/>
      <c r="AU39" s="76"/>
      <c r="AV39" s="76"/>
      <c r="AW39" s="59"/>
      <c r="AX39" s="76"/>
      <c r="AY39" s="59"/>
      <c r="AZ39" s="59"/>
      <c r="BB39" s="77"/>
      <c r="BC39" s="77"/>
      <c r="BD39" s="77"/>
      <c r="BE39" s="77" t="n">
        <f aca="false">BC39-BB39</f>
        <v>0</v>
      </c>
      <c r="BF39" s="77" t="str">
        <f aca="false">AQ39</f>
        <v>no data</v>
      </c>
      <c r="BG39" s="139" t="n">
        <f aca="false">BD39/24</f>
        <v>0</v>
      </c>
      <c r="BH39" s="79"/>
      <c r="BI39" s="80"/>
      <c r="BJ39" s="82"/>
      <c r="BK39" s="82"/>
      <c r="BL39" s="82"/>
      <c r="BM39" s="82"/>
      <c r="BN39" s="83"/>
      <c r="BO39" s="82"/>
      <c r="BP39" s="81"/>
      <c r="BQ39" s="78" t="n">
        <f aca="false">SUM(BH39:BI39)</f>
        <v>0</v>
      </c>
      <c r="BR39" s="77"/>
      <c r="BS39" s="77"/>
      <c r="BT39" s="78"/>
    </row>
    <row r="40" customFormat="false" ht="14.3" hidden="false" customHeight="false" outlineLevel="0" collapsed="false">
      <c r="A40" s="189"/>
      <c r="B40" s="55" t="n">
        <v>43773</v>
      </c>
      <c r="C40" s="56"/>
      <c r="D40" s="57"/>
      <c r="E40" s="58"/>
      <c r="F40" s="59"/>
      <c r="G40" s="59"/>
      <c r="H40" s="60"/>
      <c r="I40" s="60"/>
      <c r="J40" s="60"/>
      <c r="K40" s="60"/>
      <c r="L40" s="61"/>
      <c r="M40" s="61"/>
      <c r="N40" s="61"/>
      <c r="O40" s="61"/>
      <c r="P40" s="61"/>
      <c r="Q40" s="61"/>
      <c r="R40" s="61"/>
      <c r="S40" s="62"/>
      <c r="T40" s="62"/>
      <c r="U40" s="63"/>
      <c r="V40" s="63"/>
      <c r="W40" s="60"/>
      <c r="X40" s="60"/>
      <c r="Y40" s="60"/>
      <c r="Z40" s="60"/>
      <c r="AA40" s="60"/>
      <c r="AB40" s="59"/>
      <c r="AC40" s="59" t="n">
        <f aca="false">(V40-U40)+AZ40</f>
        <v>0</v>
      </c>
      <c r="AD40" s="65" t="n">
        <f aca="false">U40-T40</f>
        <v>0</v>
      </c>
      <c r="AE40" s="59"/>
      <c r="AF40" s="66" t="str">
        <f aca="false">IF(AE40&gt;0, V40/(AE40*24),"no data")</f>
        <v>no data</v>
      </c>
      <c r="AG40" s="67" t="str">
        <f aca="false">IF(R40&gt;0,R40/24,"no data")</f>
        <v>no data</v>
      </c>
      <c r="AH40" s="66" t="str">
        <f aca="false">IF(U40&gt;0,(U40/R40),"no data")</f>
        <v>no data</v>
      </c>
      <c r="AI40" s="68" t="e">
        <f aca="false">(1440-((W40*X40)+(Y40*Z40)+(AA40*AB40))/(W40+Y40+AA40))/1440</f>
        <v>#DIV/0!</v>
      </c>
      <c r="AJ40" s="69" t="str">
        <f aca="false">IF(U40&gt;0,(1440-((X40*W40+AT40*AU40)+(Z40*Y40+AV40*AW40)+(AA40*AB40+AX40*AY40))/(W40+Y40+AA40))/1440,"no data")</f>
        <v>no data</v>
      </c>
      <c r="AK40" s="91"/>
      <c r="AL40" s="96"/>
      <c r="AM40" s="81" t="n">
        <f aca="false">AK40*AL40</f>
        <v>0</v>
      </c>
      <c r="AN40" s="91"/>
      <c r="AO40" s="166"/>
      <c r="AP40" s="58" t="n">
        <f aca="false">AN40*AO40</f>
        <v>0</v>
      </c>
      <c r="AQ40" s="166" t="str">
        <f aca="false">IF(U40&gt;0,((((AK40*AL40)+(AN40*AO40))/(U40*1000))*1000000),"no data")</f>
        <v>no data</v>
      </c>
      <c r="AR40" s="168" t="n">
        <f aca="false">S40/24</f>
        <v>0</v>
      </c>
      <c r="AS40" s="34"/>
      <c r="AT40" s="59"/>
      <c r="AU40" s="76"/>
      <c r="AV40" s="76"/>
      <c r="AW40" s="59"/>
      <c r="AX40" s="76"/>
      <c r="AY40" s="59"/>
      <c r="AZ40" s="59"/>
      <c r="BB40" s="77"/>
      <c r="BC40" s="77"/>
      <c r="BD40" s="77"/>
      <c r="BE40" s="77" t="n">
        <f aca="false">BC40-BB40</f>
        <v>0</v>
      </c>
      <c r="BF40" s="77" t="str">
        <f aca="false">AQ40</f>
        <v>no data</v>
      </c>
      <c r="BG40" s="139" t="n">
        <f aca="false">BD40/24</f>
        <v>0</v>
      </c>
      <c r="BH40" s="79"/>
      <c r="BI40" s="80"/>
      <c r="BJ40" s="82"/>
      <c r="BK40" s="82"/>
      <c r="BL40" s="82"/>
      <c r="BM40" s="82"/>
      <c r="BN40" s="83"/>
      <c r="BO40" s="82"/>
      <c r="BP40" s="81"/>
      <c r="BQ40" s="78" t="n">
        <f aca="false">SUM(BH40:BI40)</f>
        <v>0</v>
      </c>
      <c r="BR40" s="77"/>
      <c r="BS40" s="77"/>
      <c r="BT40" s="78"/>
    </row>
    <row r="41" customFormat="false" ht="14.3" hidden="false" customHeight="false" outlineLevel="0" collapsed="false">
      <c r="A41" s="255"/>
      <c r="B41" s="256" t="s">
        <v>137</v>
      </c>
      <c r="C41" s="257" t="n">
        <f aca="false">AVERAGE(C6:C36)</f>
        <v>79.4338709677419</v>
      </c>
      <c r="D41" s="257" t="n">
        <f aca="false">AVERAGE(D6:D36)</f>
        <v>0.637241935483871</v>
      </c>
      <c r="E41" s="257" t="n">
        <f aca="false">AVERAGE(E6:E36)</f>
        <v>71.8603225806452</v>
      </c>
      <c r="F41" s="257" t="n">
        <f aca="false">AVERAGE(F6:F36)</f>
        <v>92.1687096774194</v>
      </c>
      <c r="G41" s="257" t="n">
        <f aca="false">AVERAGE(G6:G36)</f>
        <v>70.3193548387097</v>
      </c>
      <c r="H41" s="257" t="n">
        <f aca="false">SUM(H6:H36)+(INT(SUM(I6:I36)/60))</f>
        <v>17</v>
      </c>
      <c r="I41" s="257" t="n">
        <f aca="false">SUM(I6:I36)+(INT(SUM(J6:J36)/60))</f>
        <v>55</v>
      </c>
      <c r="J41" s="257" t="n">
        <f aca="false">SUM(J6:J36)+(INT(SUM(K6:K36)/60))</f>
        <v>0</v>
      </c>
      <c r="K41" s="257" t="n">
        <f aca="false">SUM(K6:K36)+(INT(SUM(L6:L36)/60))</f>
        <v>12</v>
      </c>
      <c r="L41" s="257" t="n">
        <f aca="false">SUM(L6:L36)+(INT(SUM(M6:M36)/60))</f>
        <v>725</v>
      </c>
      <c r="M41" s="257" t="n">
        <f aca="false">SUM(M6:M36)+(INT(SUM(N6:N36)/60))</f>
        <v>64</v>
      </c>
      <c r="N41" s="257" t="n">
        <f aca="false">SUM(N6:N36)+(INT(SUM(O6:O36)/60))</f>
        <v>744</v>
      </c>
      <c r="O41" s="257" t="n">
        <f aca="false">SUM(O6:O36)+(INT(SUM(P6:P36)/60))</f>
        <v>0</v>
      </c>
      <c r="P41" s="257" t="n">
        <f aca="false">SUM(P6:P36)+(INT(SUM(Q6:Q36)/60))</f>
        <v>0</v>
      </c>
      <c r="Q41" s="257" t="n">
        <f aca="false">SUM(Q6:Q36)+(INT(SUM(R6:R36)/60))</f>
        <v>1859</v>
      </c>
      <c r="R41" s="259" t="n">
        <f aca="false">SUM(R6:R36)</f>
        <v>111587</v>
      </c>
      <c r="S41" s="259" t="n">
        <f aca="false">SUM(S6:S36)</f>
        <v>109686</v>
      </c>
      <c r="T41" s="259" t="n">
        <f aca="false">SUM(T6:T36)</f>
        <v>1045</v>
      </c>
      <c r="U41" s="349" t="n">
        <f aca="false">SUM(U6:U36)</f>
        <v>1024.42</v>
      </c>
      <c r="V41" s="259" t="n">
        <f aca="false">SUM(V6:V36)</f>
        <v>1076</v>
      </c>
      <c r="W41" s="261" t="n">
        <f aca="false">AVERAGE(W6:W36)</f>
        <v>40</v>
      </c>
      <c r="X41" s="261" t="n">
        <f aca="false">SUM(X6:X36)</f>
        <v>0</v>
      </c>
      <c r="Y41" s="261" t="n">
        <f aca="false">AVERAGE(Y6:Y36)</f>
        <v>40</v>
      </c>
      <c r="Z41" s="261" t="n">
        <f aca="false">SUM(Z6:Z36)</f>
        <v>0</v>
      </c>
      <c r="AA41" s="261" t="n">
        <f aca="false">AVERAGE(AA6:AA36)</f>
        <v>60</v>
      </c>
      <c r="AB41" s="261" t="n">
        <f aca="false">SUM(AB6:AB36)</f>
        <v>0</v>
      </c>
      <c r="AC41" s="262" t="n">
        <f aca="false">V41-U41+AZ41</f>
        <v>272.58</v>
      </c>
      <c r="AD41" s="261" t="n">
        <f aca="false">SUM(AD6:AD36)</f>
        <v>-20.5799999999999</v>
      </c>
      <c r="AE41" s="261" t="n">
        <f aca="false">AVERAGE(AE6:AE36)</f>
        <v>1.96774193548387</v>
      </c>
      <c r="AF41" s="261" t="n">
        <f aca="false">AVERAGE(AF6:AF36)</f>
        <v>0.734972677595629</v>
      </c>
      <c r="AG41" s="261" t="n">
        <f aca="false">AVERAGE(AG6:AG36)</f>
        <v>149.98252688172</v>
      </c>
      <c r="AH41" s="261" t="n">
        <f aca="false">AVERAGE(AH6:AH36)</f>
        <v>0.288001124543154</v>
      </c>
      <c r="AI41" s="264" t="n">
        <f aca="false">AVERAGE(AI6:AI36)</f>
        <v>1</v>
      </c>
      <c r="AJ41" s="261" t="n">
        <f aca="false">AVERAGE(AJ6:AJ36)</f>
        <v>0.783621031746032</v>
      </c>
      <c r="AK41" s="266" t="n">
        <f aca="false">SUM(AK6:AK36)</f>
        <v>0</v>
      </c>
      <c r="AL41" s="266" t="n">
        <f aca="false">AVERAGE(AL6:AL36)</f>
        <v>0</v>
      </c>
      <c r="AM41" s="266" t="n">
        <f aca="false">SUM(AM6:AM36)</f>
        <v>0</v>
      </c>
      <c r="AN41" s="266" t="n">
        <f aca="false">SUM(AN6:AN36)</f>
        <v>9.359</v>
      </c>
      <c r="AO41" s="265" t="n">
        <f aca="false">AVERAGE(AO6:AO36)</f>
        <v>32.52</v>
      </c>
      <c r="AP41" s="265" t="n">
        <f aca="false">SUM(AP6:AP36)</f>
        <v>9434.99508</v>
      </c>
      <c r="AQ41" s="267" t="n">
        <f aca="false">((AM41+AP41))/(U41*1000)*1000000</f>
        <v>9210.08480896507</v>
      </c>
      <c r="AR41" s="268"/>
      <c r="AS41" s="34"/>
      <c r="AT41" s="269" t="n">
        <f aca="false">AVERAGE(AT6:AT36)</f>
        <v>0.451612903225806</v>
      </c>
      <c r="AU41" s="269" t="n">
        <f aca="false">SUM(AU6:AU36)</f>
        <v>13</v>
      </c>
      <c r="AV41" s="269" t="n">
        <f aca="false">AVERAGE(AV6:AV36)</f>
        <v>0</v>
      </c>
      <c r="AW41" s="269" t="n">
        <f aca="false">SUM(AW6:AW36)</f>
        <v>0</v>
      </c>
      <c r="AX41" s="269" t="n">
        <f aca="false">AVERAGE(AX6:AX36)</f>
        <v>1.29032258064516</v>
      </c>
      <c r="AY41" s="269" t="n">
        <f aca="false">SUM(AY6:AY36)</f>
        <v>1086</v>
      </c>
      <c r="AZ41" s="269" t="n">
        <f aca="false">SUM(AZ6:AZ36)</f>
        <v>221</v>
      </c>
      <c r="BB41" s="269" t="n">
        <f aca="false">SUM(BB6:BB36)</f>
        <v>724</v>
      </c>
      <c r="BC41" s="269" t="n">
        <f aca="false">SUM(BC6:BC36)</f>
        <v>0</v>
      </c>
      <c r="BD41" s="269" t="n">
        <f aca="false">SUM(BD6:BD36)</f>
        <v>352</v>
      </c>
      <c r="BE41" s="5" t="n">
        <f aca="false">(BC41-BB41)</f>
        <v>-724</v>
      </c>
      <c r="BF41" s="271" t="n">
        <f aca="false">AQ41</f>
        <v>9210.08480896507</v>
      </c>
      <c r="BG41" s="271" t="n">
        <f aca="false">AVERAGE(BG6:BG36)</f>
        <v>0.473118279569893</v>
      </c>
      <c r="BH41" s="271" t="n">
        <f aca="false">SUM(BH6:BH36)</f>
        <v>0</v>
      </c>
      <c r="BI41" s="271" t="n">
        <f aca="false">SUM(BI6:BI36)</f>
        <v>0</v>
      </c>
      <c r="BJ41" s="271" t="n">
        <f aca="false">SUM(BJ6:BJ36)</f>
        <v>23.71</v>
      </c>
      <c r="BK41" s="271" t="n">
        <f aca="false">SUM(BK6:BK36)</f>
        <v>0</v>
      </c>
      <c r="BL41" s="271" t="n">
        <f aca="false">SUM(BL6:BL36)</f>
        <v>0</v>
      </c>
      <c r="BM41" s="272" t="n">
        <f aca="false">AVERAGE(BM6:BM36)</f>
        <v>50.0246666666667</v>
      </c>
      <c r="BN41" s="272" t="n">
        <f aca="false">AVERAGE(BN6:BN36)</f>
        <v>0</v>
      </c>
      <c r="BO41" s="272" t="n">
        <f aca="false">AVERAGE(BO6:BO36)</f>
        <v>2.81548387096774</v>
      </c>
      <c r="BP41" s="272" t="n">
        <f aca="false">AVERAGE(BP6:BP36)</f>
        <v>0</v>
      </c>
      <c r="BQ41" s="272"/>
      <c r="BR41" s="340" t="n">
        <f aca="false">AVERAGE(BR6:BR36)</f>
        <v>369.322580645161</v>
      </c>
      <c r="BS41" s="340" t="n">
        <f aca="false">AVERAGE(BS6:BS36)</f>
        <v>0</v>
      </c>
      <c r="BT41" s="273" t="n">
        <f aca="false">SUM(BT6:BT36)</f>
        <v>6.9</v>
      </c>
    </row>
    <row r="42" customFormat="false" ht="14.95" hidden="false" customHeight="false" outlineLevel="0" collapsed="false">
      <c r="A42" s="274"/>
      <c r="B42" s="275" t="s">
        <v>138</v>
      </c>
      <c r="C42" s="276" t="s">
        <v>139</v>
      </c>
      <c r="D42" s="277" t="s">
        <v>140</v>
      </c>
      <c r="E42" s="277"/>
      <c r="F42" s="278" t="s">
        <v>141</v>
      </c>
      <c r="G42" s="278" t="s">
        <v>142</v>
      </c>
      <c r="H42" s="278" t="s">
        <v>80</v>
      </c>
      <c r="I42" s="278" t="s">
        <v>81</v>
      </c>
      <c r="J42" s="278" t="s">
        <v>80</v>
      </c>
      <c r="K42" s="278" t="s">
        <v>81</v>
      </c>
      <c r="L42" s="278" t="s">
        <v>80</v>
      </c>
      <c r="M42" s="278" t="s">
        <v>81</v>
      </c>
      <c r="N42" s="278" t="s">
        <v>80</v>
      </c>
      <c r="O42" s="278" t="s">
        <v>81</v>
      </c>
      <c r="P42" s="279" t="s">
        <v>143</v>
      </c>
      <c r="Q42" s="279" t="s">
        <v>144</v>
      </c>
      <c r="R42" s="279" t="s">
        <v>145</v>
      </c>
      <c r="S42" s="279" t="s">
        <v>145</v>
      </c>
      <c r="T42" s="279" t="s">
        <v>145</v>
      </c>
      <c r="U42" s="279" t="s">
        <v>145</v>
      </c>
      <c r="V42" s="279" t="s">
        <v>145</v>
      </c>
      <c r="W42" s="279" t="s">
        <v>146</v>
      </c>
      <c r="X42" s="279" t="s">
        <v>147</v>
      </c>
      <c r="Y42" s="279" t="s">
        <v>148</v>
      </c>
      <c r="Z42" s="279" t="s">
        <v>147</v>
      </c>
      <c r="AA42" s="279" t="s">
        <v>148</v>
      </c>
      <c r="AB42" s="279" t="s">
        <v>147</v>
      </c>
      <c r="AC42" s="279" t="s">
        <v>149</v>
      </c>
      <c r="AD42" s="279" t="s">
        <v>150</v>
      </c>
      <c r="AE42" s="279" t="s">
        <v>151</v>
      </c>
      <c r="AF42" s="279" t="s">
        <v>152</v>
      </c>
      <c r="AG42" s="279" t="s">
        <v>153</v>
      </c>
      <c r="AH42" s="279" t="s">
        <v>153</v>
      </c>
      <c r="AI42" s="279"/>
      <c r="AJ42" s="279" t="s">
        <v>153</v>
      </c>
      <c r="AK42" s="279" t="s">
        <v>154</v>
      </c>
      <c r="AL42" s="279" t="s">
        <v>153</v>
      </c>
      <c r="AM42" s="279"/>
      <c r="AN42" s="279" t="s">
        <v>154</v>
      </c>
      <c r="AO42" s="279" t="s">
        <v>153</v>
      </c>
      <c r="AP42" s="280"/>
      <c r="AQ42" s="281" t="s">
        <v>153</v>
      </c>
      <c r="AR42" s="282"/>
      <c r="AS42" s="283"/>
      <c r="AZ42" s="284" t="s">
        <v>154</v>
      </c>
      <c r="BF42" s="285" t="str">
        <f aca="false">AQ42</f>
        <v>Avg.</v>
      </c>
      <c r="BR42" s="5"/>
      <c r="BS42" s="5"/>
    </row>
    <row r="43" customFormat="false" ht="14.95" hidden="false" customHeight="false" outlineLevel="0" collapsed="false"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K43" s="286"/>
      <c r="AL43" s="286"/>
      <c r="AM43" s="287"/>
      <c r="AQ43" s="288"/>
      <c r="AR43" s="288"/>
      <c r="BA43" s="289"/>
      <c r="BB43" s="290"/>
      <c r="BC43" s="290"/>
      <c r="BD43" s="290"/>
      <c r="BE43" s="5"/>
      <c r="BR43" s="5"/>
      <c r="BS43" s="5"/>
    </row>
    <row r="44" customFormat="false" ht="57.75" hidden="false" customHeight="true" outlineLevel="0" collapsed="false">
      <c r="B44" s="291" t="s">
        <v>155</v>
      </c>
      <c r="C44" s="291" t="s">
        <v>156</v>
      </c>
      <c r="D44" s="291" t="s">
        <v>157</v>
      </c>
      <c r="E44" s="291" t="s">
        <v>4</v>
      </c>
      <c r="F44" s="291" t="s">
        <v>158</v>
      </c>
      <c r="G44" s="291"/>
      <c r="H44" s="291" t="s">
        <v>159</v>
      </c>
      <c r="I44" s="291"/>
      <c r="J44" s="291" t="s">
        <v>160</v>
      </c>
      <c r="K44" s="291"/>
      <c r="L44" s="291" t="s">
        <v>161</v>
      </c>
      <c r="M44" s="291"/>
      <c r="N44" s="291" t="s">
        <v>162</v>
      </c>
      <c r="O44" s="291"/>
      <c r="P44" s="291" t="s">
        <v>163</v>
      </c>
      <c r="Q44" s="291"/>
      <c r="R44" s="292" t="s">
        <v>164</v>
      </c>
      <c r="S44" s="293" t="s">
        <v>165</v>
      </c>
      <c r="T44" s="294" t="s">
        <v>166</v>
      </c>
      <c r="U44" s="291" t="s">
        <v>12</v>
      </c>
      <c r="V44" s="294" t="s">
        <v>13</v>
      </c>
      <c r="W44" s="291" t="s">
        <v>167</v>
      </c>
      <c r="X44" s="291" t="s">
        <v>15</v>
      </c>
      <c r="Y44" s="291" t="s">
        <v>168</v>
      </c>
      <c r="Z44" s="291" t="s">
        <v>17</v>
      </c>
      <c r="AA44" s="291" t="s">
        <v>19</v>
      </c>
      <c r="AB44" s="291" t="s">
        <v>18</v>
      </c>
      <c r="AC44" s="293" t="s">
        <v>20</v>
      </c>
      <c r="AD44" s="295" t="s">
        <v>21</v>
      </c>
      <c r="AE44" s="296" t="s">
        <v>22</v>
      </c>
      <c r="AF44" s="296" t="s">
        <v>23</v>
      </c>
      <c r="AG44" s="296" t="s">
        <v>169</v>
      </c>
      <c r="AH44" s="291" t="s">
        <v>170</v>
      </c>
      <c r="AI44" s="291" t="s">
        <v>26</v>
      </c>
      <c r="AJ44" s="297" t="s">
        <v>27</v>
      </c>
      <c r="AK44" s="294" t="s">
        <v>171</v>
      </c>
      <c r="AL44" s="298" t="s">
        <v>29</v>
      </c>
      <c r="AM44" s="298" t="s">
        <v>30</v>
      </c>
      <c r="AN44" s="294" t="s">
        <v>172</v>
      </c>
      <c r="AO44" s="298" t="s">
        <v>173</v>
      </c>
      <c r="AP44" s="298" t="s">
        <v>33</v>
      </c>
      <c r="AQ44" s="297" t="s">
        <v>174</v>
      </c>
      <c r="AR44" s="299"/>
      <c r="AS44" s="299"/>
      <c r="BA44" s="289"/>
      <c r="BB44" s="290"/>
      <c r="BC44" s="290"/>
      <c r="BD44" s="290"/>
      <c r="BE44" s="300" t="n">
        <f aca="false">AVERAGE(BE27:BE31)</f>
        <v>0</v>
      </c>
      <c r="BR44" s="5"/>
      <c r="BS44" s="5"/>
    </row>
    <row r="45" customFormat="false" ht="14.3" hidden="false" customHeight="false" outlineLevel="0" collapsed="false">
      <c r="B45" s="301" t="s">
        <v>124</v>
      </c>
      <c r="C45" s="302" t="n">
        <f aca="false">IF(C6=0,"no data",AVERAGE(C6:C12))</f>
        <v>79.9657142857143</v>
      </c>
      <c r="D45" s="303" t="n">
        <f aca="false">IF(D6=0,"no data",AVERAGE(D6:D12))</f>
        <v>0.6997</v>
      </c>
      <c r="E45" s="302" t="n">
        <f aca="false">IF(E6=0,"no data",AVERAGE(E6:E12))</f>
        <v>75.8057142857143</v>
      </c>
      <c r="F45" s="302" t="n">
        <f aca="false">IF(F6=0,"no data",AVERAGE(F6:F12))</f>
        <v>90.6957142857143</v>
      </c>
      <c r="G45" s="302" t="n">
        <f aca="false">IF(G6=0,"no data",AVERAGE(G6:G12))</f>
        <v>72.7228571428572</v>
      </c>
      <c r="H45" s="302" t="n">
        <f aca="false">SUM(H6:H12)+INT(SUM(I6:I12)/60)</f>
        <v>17</v>
      </c>
      <c r="I45" s="302" t="n">
        <f aca="false">SUM(I6:I12)-INT(SUM(I6:I12)/60)*60</f>
        <v>55</v>
      </c>
      <c r="J45" s="302" t="n">
        <f aca="false">SUM(J6:J12)+INT(SUM(K6:K12)/60)</f>
        <v>0</v>
      </c>
      <c r="K45" s="302" t="n">
        <f aca="false">SUM(K6:K12)-INT(SUM(K6:K12)/60)*60</f>
        <v>0</v>
      </c>
      <c r="L45" s="302" t="n">
        <f aca="false">SUM(L6:L12)+INT(SUM(M6:M12)/60)</f>
        <v>149</v>
      </c>
      <c r="M45" s="302" t="n">
        <f aca="false">SUM(M6:M12)-INT(SUM(M6:M12)/60)*60</f>
        <v>52</v>
      </c>
      <c r="N45" s="302" t="n">
        <f aca="false">SUM(N6:N12)+INT(SUM(O6:O12)/60)</f>
        <v>168</v>
      </c>
      <c r="O45" s="302" t="n">
        <f aca="false">SUM(O6:O12)-INT(SUM(O6:O12)/60)*60</f>
        <v>0</v>
      </c>
      <c r="P45" s="302" t="n">
        <f aca="false">SUM(P6:P12)+INT(SUM(Q6:Q12)/60)</f>
        <v>0</v>
      </c>
      <c r="Q45" s="302" t="n">
        <f aca="false">SUM(Q6:Q12)-INT(SUM(Q6:Q12)/60)*60</f>
        <v>0</v>
      </c>
      <c r="R45" s="304" t="n">
        <f aca="false">IF(R6=0,"no data", AVERAGE(R6:R12))</f>
        <v>3590.71428571429</v>
      </c>
      <c r="S45" s="304" t="n">
        <f aca="false">IF(S6=0,"no data", AVERAGE(S6:S12))</f>
        <v>3515.71428571429</v>
      </c>
      <c r="T45" s="304" t="n">
        <f aca="false">IF(T6=0,"no data", AVERAGE(T6:T12))</f>
        <v>149.285714285714</v>
      </c>
      <c r="U45" s="304" t="n">
        <f aca="false">IF(U6=0,"no data", AVERAGE(U6:U12))</f>
        <v>146.345714285714</v>
      </c>
      <c r="V45" s="304" t="n">
        <f aca="false">IF(V6=0,"no data", AVERAGE(V6:V12))</f>
        <v>153.714285714286</v>
      </c>
      <c r="W45" s="305" t="n">
        <f aca="false">IF(W6=0,"no data", AVERAGE(W6:W12))</f>
        <v>40</v>
      </c>
      <c r="X45" s="306" t="str">
        <f aca="false">IF(AND(X6=0,X7=0,X8=0,X9=0,X10=0,X11= 0,X12=0),"No outage",SUM(X6:X12))</f>
        <v>No outage</v>
      </c>
      <c r="Y45" s="306" t="n">
        <f aca="false">IF(Y6=0,"no data", AVERAGE(Y6:Y12))</f>
        <v>40</v>
      </c>
      <c r="Z45" s="306" t="str">
        <f aca="false">IF(AND(Z6=0,Z7=0,Z8=0,Z9=0,Z10=0,Z11= 0,Z12=0),"No outage",SUM(Z6:Z12))</f>
        <v>No outage</v>
      </c>
      <c r="AA45" s="306" t="n">
        <f aca="false">IF(AND(AA6=0,AA7=0,AA8=0,AA9=0,AA10=0, AA11=0,AA12=0),"No outage",SUM(AA6:AA12))</f>
        <v>420</v>
      </c>
      <c r="AB45" s="306" t="str">
        <f aca="false">IF(Z6=0,"no data", AVERAGE(AB6:AB12))</f>
        <v>no data</v>
      </c>
      <c r="AC45" s="302" t="str">
        <f aca="false">IF(Z6=0,"no data", SUM(AC6:AC12))</f>
        <v>no data</v>
      </c>
      <c r="AD45" s="302" t="n">
        <f aca="false">IF(AD6=0,"no data", SUM(AD6:AD12))</f>
        <v>-20.5799999999999</v>
      </c>
      <c r="AE45" s="305" t="n">
        <f aca="false">IF(AE6=0,"no data", AVERAGE(AE6:AE12))</f>
        <v>8.71428571428571</v>
      </c>
      <c r="AF45" s="307" t="n">
        <f aca="false">IF(AF6=0,"no data", AVERAGE(AF6:AF12))</f>
        <v>0.734972677595629</v>
      </c>
      <c r="AG45" s="306" t="n">
        <f aca="false">IF(AG6=0,"no data", AVERAGE(AG6:AG12))</f>
        <v>149.613095238095</v>
      </c>
      <c r="AH45" s="307" t="n">
        <f aca="false">IF(AH6=0,"no data", AVERAGE(AH6:AH12))</f>
        <v>0.288001124543154</v>
      </c>
      <c r="AI45" s="307" t="n">
        <f aca="false">IF(AI6=0,"no data", AVERAGE(AI6:AI12))</f>
        <v>1</v>
      </c>
      <c r="AJ45" s="307" t="n">
        <f aca="false">IF(AJ6=0,"no data", AVERAGE(AJ6:AJ12))</f>
        <v>0.783621031746032</v>
      </c>
      <c r="AK45" s="306" t="str">
        <f aca="false">IF(AK6=0,"no data", SUM(AK6:AK12))</f>
        <v>no data</v>
      </c>
      <c r="AL45" s="306" t="str">
        <f aca="false">IF(AL6=0,"no data", AVERAGE(AL6:AL12))</f>
        <v>no data</v>
      </c>
      <c r="AM45" s="306" t="e">
        <f aca="false">AK45*AL45</f>
        <v>#VALUE!</v>
      </c>
      <c r="AN45" s="306" t="n">
        <f aca="false">IF(AN6=0,"no data", SUM(AN6:AN12))</f>
        <v>9.359</v>
      </c>
      <c r="AO45" s="306" t="n">
        <f aca="false">IF(AO6=0,"no data", AVERAGE(AO6:AO12))</f>
        <v>144.017142857143</v>
      </c>
      <c r="AP45" s="306" t="n">
        <f aca="false">AN45*AO45</f>
        <v>1347.85644</v>
      </c>
      <c r="AQ45" s="308" t="n">
        <f aca="false">IF(AQ6=0,"no data", AVERAGE(AQ6:AQ12))</f>
        <v>9210.08480896507</v>
      </c>
      <c r="AR45" s="309"/>
      <c r="AS45" s="310"/>
      <c r="BA45" s="289"/>
      <c r="BB45" s="290"/>
      <c r="BC45" s="290"/>
      <c r="BD45" s="290"/>
      <c r="BR45" s="5"/>
      <c r="BS45" s="5"/>
    </row>
    <row r="46" customFormat="false" ht="14.3" hidden="false" customHeight="false" outlineLevel="0" collapsed="false">
      <c r="B46" s="301" t="s">
        <v>125</v>
      </c>
      <c r="C46" s="311" t="n">
        <f aca="false">IF(C13=0,"no data", AVERAGE(C13:C19))</f>
        <v>81.8128571428571</v>
      </c>
      <c r="D46" s="312" t="n">
        <f aca="false">IF(D13=0,"no data", AVERAGE(D13:D19))</f>
        <v>0.6312</v>
      </c>
      <c r="E46" s="314" t="n">
        <f aca="false">IF(E13=0,"no data", AVERAGE(E13:E19))</f>
        <v>72.8842857142857</v>
      </c>
      <c r="F46" s="311" t="n">
        <f aca="false">IF(F13=0,"no data", AVERAGE(F13:F19))</f>
        <v>95.8142857142857</v>
      </c>
      <c r="G46" s="311" t="n">
        <f aca="false">IF(G13=0,"no data", AVERAGE(G13:G19))</f>
        <v>71.9</v>
      </c>
      <c r="H46" s="311" t="n">
        <f aca="false">SUM(H13:H19)+INT(SUM(I13:I19)/60)</f>
        <v>0</v>
      </c>
      <c r="I46" s="311" t="n">
        <f aca="false">SUM(I13:I19)-INT(SUM(J13:J19)/60)</f>
        <v>0</v>
      </c>
      <c r="J46" s="311" t="n">
        <f aca="false">SUM(J13:J19)+INT(SUM(K13:K19)/60)</f>
        <v>0</v>
      </c>
      <c r="K46" s="311" t="n">
        <f aca="false">SUM(K13:K19)-INT(SUM(L13:L19)/60)*60</f>
        <v>-120</v>
      </c>
      <c r="L46" s="311" t="n">
        <f aca="false">SUM(L13:L19)+INT(SUM(M13:M19)/60)</f>
        <v>168</v>
      </c>
      <c r="M46" s="311" t="n">
        <f aca="false">SUM(M13:M19)-INT(SUM(N13:N19)/60)*60</f>
        <v>-120</v>
      </c>
      <c r="N46" s="311" t="n">
        <f aca="false">SUM(N13:N19)+INT(SUM(O13:O19)/60)</f>
        <v>168</v>
      </c>
      <c r="O46" s="311" t="n">
        <f aca="false">SUM(O13:O19)-INT(SUM(P13:P19)/60)*60</f>
        <v>0</v>
      </c>
      <c r="P46" s="311" t="n">
        <f aca="false">SUM(P13:P19)+INT(SUM(Q13:Q19)/60)</f>
        <v>0</v>
      </c>
      <c r="Q46" s="311" t="n">
        <f aca="false">SUM(Q7:Q13)-INT(SUM(Q13:Q19)/60)*60</f>
        <v>0</v>
      </c>
      <c r="R46" s="313" t="n">
        <f aca="false">IF(R13=0,"no data", AVERAGE(R13:R19))</f>
        <v>3577.57142857143</v>
      </c>
      <c r="S46" s="313" t="n">
        <f aca="false">IF(S13=0,"no data", AVERAGE(S13:S19))</f>
        <v>3532.28571428571</v>
      </c>
      <c r="T46" s="313" t="str">
        <f aca="false">IF(T13=0,"no data", AVERAGE(T13:T19))</f>
        <v>no data</v>
      </c>
      <c r="U46" s="313" t="str">
        <f aca="false">IF(U13=0,"no data", SUM(U13:U19))</f>
        <v>no data</v>
      </c>
      <c r="V46" s="313" t="str">
        <f aca="false">IF(V13=0,"no data", SUM(V13:V19))</f>
        <v>no data</v>
      </c>
      <c r="W46" s="313" t="n">
        <f aca="false">IF(W13=0,"no data", AVERAGE(W13:W19))</f>
        <v>40</v>
      </c>
      <c r="X46" s="314" t="str">
        <f aca="false">IF(AND(X13=0,X14=0,X15=0,X16=0,X17=0,X18=0,X19=0),"No outage",SUM(X13:X19))</f>
        <v>No outage</v>
      </c>
      <c r="Y46" s="314" t="n">
        <f aca="false">IF(AND(Y13=0,Y14=0,Y15=0,Y16=0,Y17=0,Y18=0,Y19=0),"No outage",SUM(Y13:Y19))</f>
        <v>280</v>
      </c>
      <c r="Z46" s="313" t="str">
        <f aca="false">IF(Z13=0,"no data", AVERAGE(Z13:Z19))</f>
        <v>no data</v>
      </c>
      <c r="AA46" s="314" t="n">
        <f aca="false">IF(AND(AA13=0,AA14=0,AA15=0,AA16=0,AA17=0,AA18=0,AA19=0),"No outage",SUM(AA13:AA19))</f>
        <v>420</v>
      </c>
      <c r="AB46" s="313" t="str">
        <f aca="false">IF(AB13=0,"no data", AVERAGE(AB13:AB19))</f>
        <v>no data</v>
      </c>
      <c r="AC46" s="313" t="n">
        <f aca="false">IF(AC13=0,"no data", SUM(AC13:AC19))</f>
        <v>51</v>
      </c>
      <c r="AD46" s="313" t="str">
        <f aca="false">IF(AD13=0,"no data", SUM(AD13:AD19))</f>
        <v>no data</v>
      </c>
      <c r="AE46" s="313" t="str">
        <f aca="false">IF(AE13=0,"no data", AVERAGE(AE13:AE19))</f>
        <v>no data</v>
      </c>
      <c r="AF46" s="315" t="e">
        <f aca="false">IF(AF13=0,"no data", AVERAGE(AF13:AF19))</f>
        <v>#DIV/0!</v>
      </c>
      <c r="AG46" s="313" t="n">
        <f aca="false">IF(AG13=0,"no data", AVERAGE(AG13:AG19))</f>
        <v>149.065476190476</v>
      </c>
      <c r="AH46" s="315" t="e">
        <f aca="false">IF(AH13=0,"no data", AVERAGE(AH13:AH19))</f>
        <v>#DIV/0!</v>
      </c>
      <c r="AI46" s="315" t="n">
        <f aca="false">IF(AI13=0,"no data", AVERAGE(AI13:AI19))</f>
        <v>1</v>
      </c>
      <c r="AJ46" s="315" t="e">
        <f aca="false">IF(AJ13=0,"no data", AVERAGE(AJ13:AJ19))</f>
        <v>#DIV/0!</v>
      </c>
      <c r="AK46" s="316" t="str">
        <f aca="false">IF(AK13=0,"no data",SUM(AK13:AK19))</f>
        <v>no data</v>
      </c>
      <c r="AL46" s="317" t="str">
        <f aca="false">IF(AL13=0,"no data", AVERAGE(AL13:AL19))</f>
        <v>no data</v>
      </c>
      <c r="AM46" s="314" t="e">
        <f aca="false">AK46*AL46</f>
        <v>#VALUE!</v>
      </c>
      <c r="AN46" s="314" t="str">
        <f aca="false">IF(AN13=0,"no data", SUM(AN13:AN19))</f>
        <v>no data</v>
      </c>
      <c r="AO46" s="316" t="str">
        <f aca="false">IF(AO13=0,"no data",AVERAGE(AO13:AO19))</f>
        <v>no data</v>
      </c>
      <c r="AP46" s="314" t="e">
        <f aca="false">AN46*AO46</f>
        <v>#VALUE!</v>
      </c>
      <c r="AQ46" s="318" t="e">
        <f aca="false">IF(AQ13=0,"no data", AVERAGE(AQ13:AQ19))</f>
        <v>#DIV/0!</v>
      </c>
      <c r="AR46" s="309"/>
      <c r="AS46" s="310"/>
      <c r="AX46" s="0" t="n">
        <f aca="false">3413/12465</f>
        <v>0.273806658644204</v>
      </c>
      <c r="BA46" s="289"/>
      <c r="BC46" s="290"/>
      <c r="BR46" s="5"/>
      <c r="BS46" s="5"/>
    </row>
    <row r="47" customFormat="false" ht="14.3" hidden="false" customHeight="false" outlineLevel="0" collapsed="false">
      <c r="A47" s="290"/>
      <c r="B47" s="301" t="s">
        <v>126</v>
      </c>
      <c r="C47" s="314" t="n">
        <f aca="false">IF(C20=0,"no data", AVERAGE(C20:C26))</f>
        <v>78.9385714285714</v>
      </c>
      <c r="D47" s="312" t="n">
        <f aca="false">IF(D20=0,"no data", AVERAGE(D20:D26))</f>
        <v>0.614457142857143</v>
      </c>
      <c r="E47" s="302" t="n">
        <f aca="false">IF(E20=0,"no data",AVERAGE(E20:E26))</f>
        <v>70.5242857142857</v>
      </c>
      <c r="F47" s="314" t="n">
        <f aca="false">IF(F20=0,"no data", AVERAGE(F20:F26))</f>
        <v>91.3428571428571</v>
      </c>
      <c r="G47" s="314" t="n">
        <f aca="false">IF(G20=0,"no data", AVERAGE(G20:G26))</f>
        <v>69.5214285714286</v>
      </c>
      <c r="H47" s="311" t="n">
        <f aca="false">SUM(H20:H26)+INT(SUM(I20:I26)/60)</f>
        <v>0</v>
      </c>
      <c r="I47" s="311" t="n">
        <f aca="false">SUM(I20:I26)-INT(SUM(I26:I26)/60)*60</f>
        <v>0</v>
      </c>
      <c r="J47" s="311" t="n">
        <f aca="false">SUM(J20:J26)+INT(SUM(K20:K26)/60)</f>
        <v>0</v>
      </c>
      <c r="K47" s="311" t="n">
        <f aca="false">SUM(K20:K26)-INT(SUM(K20:K26)/60)*60</f>
        <v>0</v>
      </c>
      <c r="L47" s="311" t="n">
        <f aca="false">SUM(L20:L26)+INT(SUM(M20:M26)/60)</f>
        <v>168</v>
      </c>
      <c r="M47" s="311" t="n">
        <f aca="false">SUM(M20:M26)-INT(SUM(M20:M26)/60)*60</f>
        <v>0</v>
      </c>
      <c r="N47" s="311" t="n">
        <f aca="false">SUM(N20:N26)+INT(SUM(O20:O26)/60)</f>
        <v>168</v>
      </c>
      <c r="O47" s="311" t="n">
        <f aca="false">SUM(O20:O26)-INT(SUM(O20:O26)/60)*60</f>
        <v>0</v>
      </c>
      <c r="P47" s="311" t="n">
        <f aca="false">SUM(P20:P26)+INT(SUM(Q20:Q26)/60)</f>
        <v>0</v>
      </c>
      <c r="Q47" s="311" t="n">
        <f aca="false">SUM(Q20:Q26)-INT(SUM(Q20:Q26)/60)*60</f>
        <v>0</v>
      </c>
      <c r="R47" s="313" t="n">
        <f aca="false">IF(R20=0,"no data", AVERAGE(R20:R26))</f>
        <v>3605.71428571429</v>
      </c>
      <c r="S47" s="313" t="n">
        <f aca="false">IF(S20=0,"no data", AVERAGE(S20:S26))</f>
        <v>3536.71428571429</v>
      </c>
      <c r="T47" s="313" t="str">
        <f aca="false">IF(T20=0,"no data", AVERAGE(T20:T26))</f>
        <v>no data</v>
      </c>
      <c r="U47" s="319" t="str">
        <f aca="false">IF(U20=0,"no data", SUM(U20:U26))</f>
        <v>no data</v>
      </c>
      <c r="V47" s="319" t="str">
        <f aca="false">IF(V20=0,"no data", SUM(V20:V26))</f>
        <v>no data</v>
      </c>
      <c r="W47" s="319" t="n">
        <f aca="false">IF(W20=0,"no data", AVERAGE(W20:W26))</f>
        <v>40</v>
      </c>
      <c r="X47" s="314" t="str">
        <f aca="false">IF(AND(X20=0,X21=0,X22=0,X23=0,X24=0,X25=0,X26=0),"No outage",SUM(X20:X26))</f>
        <v>No outage</v>
      </c>
      <c r="Y47" s="314" t="n">
        <f aca="false">IF(AND(Y20=0,Y21=0,Y22=0,Y23=0,Y24=0,Y25=0,Y26=0),"No outage",SUM(Y20:Y26))</f>
        <v>280</v>
      </c>
      <c r="Z47" s="319" t="str">
        <f aca="false">IF(Z20=0,"no data", AVERAGE(Z20:Z26))</f>
        <v>no data</v>
      </c>
      <c r="AA47" s="314" t="n">
        <f aca="false">IF(AND(AA20=0,AA21=0,AA22=0,AA23=0,AA24=0,AA25=0,AA26=0),"No outage",SUM(AA20:AA26))</f>
        <v>420</v>
      </c>
      <c r="AB47" s="314" t="str">
        <f aca="false">IF(AB20=0,"no data", AVERAGE(AB20:AB26))</f>
        <v>no data</v>
      </c>
      <c r="AC47" s="314" t="n">
        <f aca="false">IF(AC20=0,"no data", SUM(AC20:AC26))</f>
        <v>43</v>
      </c>
      <c r="AD47" s="319" t="str">
        <f aca="false">IF(AD20=0,"no data", SUM(AD20:AD26))</f>
        <v>no data</v>
      </c>
      <c r="AE47" s="314" t="str">
        <f aca="false">IF(AE20=0,"no data", AVERAGE(AE20:AE26))</f>
        <v>no data</v>
      </c>
      <c r="AF47" s="315" t="e">
        <f aca="false">IF(AF20=0,"no data", AVERAGE(AF20:AF26))</f>
        <v>#DIV/0!</v>
      </c>
      <c r="AG47" s="314" t="n">
        <f aca="false">IF(AG20=0,"no data", AVERAGE(AG20:AG26))</f>
        <v>150.238095238095</v>
      </c>
      <c r="AH47" s="315" t="e">
        <f aca="false">IF(AH20=0,"no data", AVERAGE(AH20:AH26))</f>
        <v>#DIV/0!</v>
      </c>
      <c r="AI47" s="315" t="n">
        <f aca="false">IF(AI20=0,"no data", AVERAGE(AI20:AI26))</f>
        <v>1</v>
      </c>
      <c r="AJ47" s="315" t="e">
        <f aca="false">IF(AJ20=0,"no data", AVERAGE(AJ20:AJ26))</f>
        <v>#DIV/0!</v>
      </c>
      <c r="AK47" s="314" t="str">
        <f aca="false">IF(AK20=0,"no data", SUM(AK20:AK26))</f>
        <v>no data</v>
      </c>
      <c r="AL47" s="314" t="str">
        <f aca="false">IF(AL20=0,"no data", AVERAGE(AL20:AL26))</f>
        <v>no data</v>
      </c>
      <c r="AM47" s="314" t="e">
        <f aca="false">AK47*AL47</f>
        <v>#VALUE!</v>
      </c>
      <c r="AN47" s="314" t="str">
        <f aca="false">IF(AN20=0,"no data", SUM(AN20:AN25))</f>
        <v>no data</v>
      </c>
      <c r="AO47" s="314" t="str">
        <f aca="false">IF(AO20=0,"no data", AVERAGE(AO20:AO25))</f>
        <v>no data</v>
      </c>
      <c r="AP47" s="314" t="e">
        <f aca="false">AN47*AO47</f>
        <v>#VALUE!</v>
      </c>
      <c r="AQ47" s="318" t="e">
        <f aca="false">IF(AQ20=0,"no data", AVERAGE(AQ20:AQ26))</f>
        <v>#DIV/0!</v>
      </c>
      <c r="AR47" s="309"/>
      <c r="AS47" s="310"/>
      <c r="AT47" s="290"/>
      <c r="AU47" s="290"/>
      <c r="AV47" s="290"/>
      <c r="AW47" s="290" t="n">
        <f aca="false">1440-600</f>
        <v>840</v>
      </c>
      <c r="AX47" s="290" t="n">
        <f aca="false">3413/12796</f>
        <v>0.266723976242576</v>
      </c>
      <c r="AY47" s="290"/>
      <c r="AZ47" s="290"/>
      <c r="BA47" s="289"/>
      <c r="BB47" s="290"/>
      <c r="BC47" s="290"/>
      <c r="BD47" s="290"/>
      <c r="BE47" s="290"/>
      <c r="BF47" s="290"/>
      <c r="BG47" s="290"/>
      <c r="BR47" s="5"/>
      <c r="BS47" s="5"/>
    </row>
    <row r="48" customFormat="false" ht="14.3" hidden="false" customHeight="false" outlineLevel="0" collapsed="false">
      <c r="B48" s="301" t="s">
        <v>127</v>
      </c>
      <c r="C48" s="314" t="n">
        <f aca="false">IF(C21=0,"no data", AVERAGE(C27:C33))</f>
        <v>77.8757142857143</v>
      </c>
      <c r="D48" s="312" t="n">
        <f aca="false">IF(D21=0,"no data", AVERAGE(D27:D33))</f>
        <v>0.624857142857143</v>
      </c>
      <c r="E48" s="302" t="n">
        <f aca="false">IF(E20=0,"no data",AVERAGE(E20:E26))</f>
        <v>70.5242857142857</v>
      </c>
      <c r="F48" s="314" t="n">
        <f aca="false">IF(F21=0,"no data", AVERAGE(F27:F33))</f>
        <v>90.6085714285714</v>
      </c>
      <c r="G48" s="314" t="n">
        <f aca="false">IF(G21=0,"no data", AVERAGE(G27:G33))</f>
        <v>68.5557142857143</v>
      </c>
      <c r="H48" s="311" t="n">
        <f aca="false">SUM(H27:H33)+INT(SUM(I27:I33)/60)</f>
        <v>0</v>
      </c>
      <c r="I48" s="311" t="n">
        <f aca="false">SUM(I27:I33)-INT(SUM(I27:I33)/60)*60</f>
        <v>0</v>
      </c>
      <c r="J48" s="311" t="n">
        <f aca="false">SUM(J27:J33)+INT(SUM(K27:K33)/60)</f>
        <v>0</v>
      </c>
      <c r="K48" s="311" t="n">
        <f aca="false">SUM(K27:K33)-INT(SUM(K27:K33)/60)*60</f>
        <v>0</v>
      </c>
      <c r="L48" s="311" t="n">
        <f aca="false">SUM(L27:L33)+INT(SUM(M27:M33)/60)</f>
        <v>168</v>
      </c>
      <c r="M48" s="311" t="n">
        <f aca="false">SUM(M27:M33)-INT(SUM(M27:M33)/60)*60</f>
        <v>0</v>
      </c>
      <c r="N48" s="311" t="n">
        <f aca="false">SUM(N27:N33)+INT(SUM(O27:O33)/60)</f>
        <v>168</v>
      </c>
      <c r="O48" s="311" t="n">
        <f aca="false">SUM(O27:O33)-INT(SUM(O27:O33)/60)*60</f>
        <v>0</v>
      </c>
      <c r="P48" s="311" t="n">
        <f aca="false">SUM(P27:P33)+INT(SUM(Q27:Q33)/60)</f>
        <v>0</v>
      </c>
      <c r="Q48" s="311" t="n">
        <f aca="false">SUM(Q27:Q33)-INT(SUM(Q27:Q33)/60)*60</f>
        <v>0</v>
      </c>
      <c r="R48" s="313" t="n">
        <f aca="false">IF(R27=0,"no data", AVERAGE(R27:R33))</f>
        <v>3615.28571428571</v>
      </c>
      <c r="S48" s="313" t="n">
        <f aca="false">IF(S27=0,"no data", AVERAGE(S27:S33))</f>
        <v>3556.85714285714</v>
      </c>
      <c r="T48" s="313" t="str">
        <f aca="false">IF(T27=0,"no data", AVERAGE(T27:T33))</f>
        <v>no data</v>
      </c>
      <c r="U48" s="313" t="str">
        <f aca="false">IF(U27=0,"no data", SUM(U27:U33))</f>
        <v>no data</v>
      </c>
      <c r="V48" s="313" t="str">
        <f aca="false">IF(V27=0,"no data", SUM(V27:V33))</f>
        <v>no data</v>
      </c>
      <c r="W48" s="319" t="n">
        <f aca="false">IF(W27=0,"no data", AVERAGE(W27:W33))</f>
        <v>40</v>
      </c>
      <c r="X48" s="314" t="str">
        <f aca="false">IF(AND(X27=0,X28=0,X29=0,X30=0,X31=0,X32=0,X33=0),"No outage",SUM(X27:X33))</f>
        <v>No outage</v>
      </c>
      <c r="Y48" s="314" t="n">
        <f aca="false">IF(AND(Y27=0,Y28=0,Y29=0,Y30=0,Y31=0,Y32=0,Y33=0),"No outage",SUM(Y27:Y33))</f>
        <v>280</v>
      </c>
      <c r="Z48" s="319" t="str">
        <f aca="false">IF(Z27=0,"no data", AVERAGE(Z27:Z33))</f>
        <v>no data</v>
      </c>
      <c r="AA48" s="314" t="n">
        <f aca="false">IF(AND(AA27=0,AA28=0,AA29=0,AA30=0,AA31=0,AA32=0,AA33=0),"No outage",SUM(AA27:AA33))</f>
        <v>420</v>
      </c>
      <c r="AB48" s="314" t="str">
        <f aca="false">IF(AB27=0,"no data", AVERAGE(AB27:AB33))</f>
        <v>no data</v>
      </c>
      <c r="AC48" s="313" t="n">
        <f aca="false">IF(AC27=0,"no data", SUM(AC27:AC33))</f>
        <v>38</v>
      </c>
      <c r="AD48" s="313" t="str">
        <f aca="false">IF(AD27=0,"no data", SUM(AD27:AD33))</f>
        <v>no data</v>
      </c>
      <c r="AE48" s="319" t="str">
        <f aca="false">IF(AE27=0,"no data", AVERAGE(AE27:AE33))</f>
        <v>no data</v>
      </c>
      <c r="AF48" s="312" t="e">
        <f aca="false">IF(AF27=0,"no data", AVERAGE(AF27:AF33))</f>
        <v>#DIV/0!</v>
      </c>
      <c r="AG48" s="314" t="n">
        <f aca="false">IF(AG27=0,"no data", AVERAGE(AG27:AG33))</f>
        <v>150.636904761905</v>
      </c>
      <c r="AH48" s="312" t="e">
        <f aca="false">IF(AH27=0,"no data", AVERAGE(AH27:AH33))</f>
        <v>#DIV/0!</v>
      </c>
      <c r="AI48" s="312" t="n">
        <f aca="false">IF(AI27=0,"no data", AVERAGE(AI27:AI33))</f>
        <v>1</v>
      </c>
      <c r="AJ48" s="312" t="e">
        <f aca="false">IF(AJ27=0,"no data", AVERAGE(AJ27:AJ33))</f>
        <v>#DIV/0!</v>
      </c>
      <c r="AK48" s="313" t="str">
        <f aca="false">IF(AK27=0,"no data", SUM(AK27:AK33))</f>
        <v>no data</v>
      </c>
      <c r="AL48" s="314" t="str">
        <f aca="false">IF(AL27=0,"no data", AVERAGE(AL27:AL33))</f>
        <v>no data</v>
      </c>
      <c r="AM48" s="314" t="e">
        <f aca="false">AK48*AL48</f>
        <v>#VALUE!</v>
      </c>
      <c r="AN48" s="314" t="str">
        <f aca="false">IF(AN27=0,"no data", SUM(AN27:AN33))</f>
        <v>no data</v>
      </c>
      <c r="AO48" s="314" t="str">
        <f aca="false">IF(AO27=0,"no data", AVERAGE(AO27:AO33))</f>
        <v>no data</v>
      </c>
      <c r="AP48" s="314" t="e">
        <f aca="false">AN48*AO48</f>
        <v>#VALUE!</v>
      </c>
      <c r="AQ48" s="318" t="e">
        <f aca="false">IF(AQ27=0,"no data", AVERAGE(AQ27:AQ33))</f>
        <v>#DIV/0!</v>
      </c>
      <c r="AR48" s="309"/>
      <c r="AS48" s="310"/>
      <c r="BA48" s="289"/>
      <c r="BC48" s="290"/>
      <c r="BR48" s="5"/>
      <c r="BS48" s="5"/>
    </row>
    <row r="49" customFormat="false" ht="14.3" hidden="false" customHeight="false" outlineLevel="0" collapsed="false">
      <c r="B49" s="301" t="s">
        <v>128</v>
      </c>
      <c r="C49" s="314" t="n">
        <f aca="false">IF(C22=0,"no data", AVERAGE(C28:C34))</f>
        <v>77.8</v>
      </c>
      <c r="D49" s="312" t="n">
        <f aca="false">IF(D22=0,"no data", AVERAGE(D28:D34))</f>
        <v>0.622971428571428</v>
      </c>
      <c r="E49" s="302" t="n">
        <f aca="false">IF(E21=0,"no data",AVERAGE(E21:E27))</f>
        <v>70.1557142857143</v>
      </c>
      <c r="F49" s="314" t="n">
        <f aca="false">IF(F22=0,"no data", AVERAGE(F28:F34))</f>
        <v>90.5714285714286</v>
      </c>
      <c r="G49" s="314" t="n">
        <f aca="false">IF(G22=0,"no data", AVERAGE(G28:G34))</f>
        <v>68.4285714285714</v>
      </c>
      <c r="H49" s="311" t="n">
        <f aca="false">SUM(H28:H34)+INT(SUM(I28:I34)/60)</f>
        <v>0</v>
      </c>
      <c r="I49" s="311" t="n">
        <f aca="false">SUM(I28:I34)-INT(SUM(I28:I34)/60)*60</f>
        <v>0</v>
      </c>
      <c r="J49" s="311" t="n">
        <f aca="false">SUM(J28:J34)+INT(SUM(K28:K34)/60)</f>
        <v>0</v>
      </c>
      <c r="K49" s="311" t="n">
        <f aca="false">SUM(K28:K34)-INT(SUM(K28:K34)/60)*60</f>
        <v>0</v>
      </c>
      <c r="L49" s="311" t="n">
        <f aca="false">SUM(L28:L34)+INT(SUM(M28:M34)/60)</f>
        <v>168</v>
      </c>
      <c r="M49" s="311" t="n">
        <f aca="false">SUM(M28:M34)-INT(SUM(M28:M34)/60)*60</f>
        <v>0</v>
      </c>
      <c r="N49" s="311" t="n">
        <f aca="false">SUM(N28:N34)+INT(SUM(O28:O34)/60)</f>
        <v>168</v>
      </c>
      <c r="O49" s="311" t="n">
        <f aca="false">SUM(O28:O34)-INT(SUM(O28:O34)/60)*60</f>
        <v>0</v>
      </c>
      <c r="P49" s="311" t="n">
        <f aca="false">SUM(P28:P34)+INT(SUM(Q28:Q34)/60)</f>
        <v>0</v>
      </c>
      <c r="Q49" s="311" t="n">
        <f aca="false">SUM(Q28:Q34)-INT(SUM(Q28:Q34)/60)*60</f>
        <v>0</v>
      </c>
      <c r="R49" s="313" t="n">
        <f aca="false">IF(R28=0,"no data", AVERAGE(R28:R34))</f>
        <v>3616.42857142857</v>
      </c>
      <c r="S49" s="313" t="n">
        <f aca="false">IF(S28=0,"no data", AVERAGE(S28:S34))</f>
        <v>3558.57142857143</v>
      </c>
      <c r="T49" s="313" t="str">
        <f aca="false">IF(T28=0,"no data", AVERAGE(T28:T34))</f>
        <v>no data</v>
      </c>
      <c r="U49" s="313" t="str">
        <f aca="false">IF(U28=0,"no data", SUM(U28:U34))</f>
        <v>no data</v>
      </c>
      <c r="V49" s="313" t="str">
        <f aca="false">IF(V28=0,"no data", SUM(V28:V34))</f>
        <v>no data</v>
      </c>
      <c r="W49" s="319" t="n">
        <f aca="false">IF(W28=0,"no data", AVERAGE(W28:W34))</f>
        <v>40</v>
      </c>
      <c r="X49" s="314" t="str">
        <f aca="false">IF(AND(X28=0,X29=0,X30=0,X31=0,X32=0,X33=0,X34=0),"No outage",SUM(X28:X34))</f>
        <v>No outage</v>
      </c>
      <c r="Y49" s="314" t="n">
        <f aca="false">IF(AND(Y28=0,Y29=0,Y30=0,Y31=0,Y32=0,Y33=0,Y34=0),"No outage",SUM(Y28:Y34))</f>
        <v>280</v>
      </c>
      <c r="Z49" s="319" t="str">
        <f aca="false">IF(Z28=0,"no data", AVERAGE(Z28:Z34))</f>
        <v>no data</v>
      </c>
      <c r="AA49" s="314" t="n">
        <f aca="false">IF(AND(AA28=0,AA29=0,AA30=0,AA31=0,AA32=0,AA33=0,AA34=0),"No outage",SUM(AA28:AA34))</f>
        <v>420</v>
      </c>
      <c r="AB49" s="314" t="str">
        <f aca="false">IF(AB28=0,"no data", AVERAGE(AB28:AB34))</f>
        <v>no data</v>
      </c>
      <c r="AC49" s="313" t="n">
        <f aca="false">IF(AC28=0,"no data", SUM(AC28:AC34))</f>
        <v>38</v>
      </c>
      <c r="AD49" s="313" t="str">
        <f aca="false">IF(AD28=0,"no data", SUM(AD28:AD34))</f>
        <v>no data</v>
      </c>
      <c r="AE49" s="319" t="str">
        <f aca="false">IF(AE28=0,"no data", AVERAGE(AE28:AE34))</f>
        <v>no data</v>
      </c>
      <c r="AF49" s="312" t="e">
        <f aca="false">IF(AF28=0,"no data", AVERAGE(AF28:AF34))</f>
        <v>#DIV/0!</v>
      </c>
      <c r="AG49" s="314" t="n">
        <f aca="false">IF(AG28=0,"no data", AVERAGE(AG28:AG34))</f>
        <v>150.684523809524</v>
      </c>
      <c r="AH49" s="312" t="e">
        <f aca="false">IF(AH28=0,"no data", AVERAGE(AH28:AH34))</f>
        <v>#DIV/0!</v>
      </c>
      <c r="AI49" s="312" t="n">
        <f aca="false">IF(AI28=0,"no data", AVERAGE(AI28:AI34))</f>
        <v>1</v>
      </c>
      <c r="AJ49" s="312" t="e">
        <f aca="false">IF(AJ28=0,"no data", AVERAGE(AJ28:AJ34))</f>
        <v>#DIV/0!</v>
      </c>
      <c r="AK49" s="313" t="str">
        <f aca="false">IF(AK28=0,"no data", SUM(AK28:AK34))</f>
        <v>no data</v>
      </c>
      <c r="AL49" s="314" t="str">
        <f aca="false">IF(AL28=0,"no data", AVERAGE(AL28:AL34))</f>
        <v>no data</v>
      </c>
      <c r="AM49" s="314" t="e">
        <f aca="false">AK49*AL49</f>
        <v>#VALUE!</v>
      </c>
      <c r="AN49" s="314" t="str">
        <f aca="false">IF(AN28=0,"no data", SUM(AN28:AN34))</f>
        <v>no data</v>
      </c>
      <c r="AO49" s="314" t="str">
        <f aca="false">IF(AO28=0,"no data", AVERAGE(AO28:AO34))</f>
        <v>no data</v>
      </c>
      <c r="AP49" s="314" t="e">
        <f aca="false">AN49*AO49</f>
        <v>#VALUE!</v>
      </c>
      <c r="AQ49" s="318" t="e">
        <f aca="false">IF(AQ28=0,"no data", AVERAGE(AQ28:AQ34))</f>
        <v>#DIV/0!</v>
      </c>
      <c r="AR49" s="309"/>
      <c r="AS49" s="310"/>
      <c r="BA49" s="289"/>
      <c r="BC49" s="290"/>
      <c r="BR49" s="5"/>
      <c r="BS49" s="5"/>
    </row>
    <row r="50" customFormat="false" ht="14.3" hidden="false" customHeight="false" outlineLevel="0" collapsed="false">
      <c r="B50" s="2"/>
      <c r="C50" s="320"/>
      <c r="D50" s="320"/>
      <c r="E50" s="320"/>
      <c r="F50" s="320"/>
      <c r="G50" s="321"/>
      <c r="H50" s="321"/>
      <c r="I50" s="321"/>
      <c r="J50" s="321"/>
      <c r="K50" s="322"/>
      <c r="L50" s="322"/>
      <c r="M50" s="322"/>
      <c r="N50" s="322"/>
      <c r="O50" s="323"/>
      <c r="P50" s="323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3"/>
      <c r="AD50" s="323"/>
      <c r="AE50" s="320"/>
      <c r="AF50" s="323"/>
      <c r="AG50" s="323"/>
      <c r="AH50" s="320"/>
      <c r="AI50" s="320"/>
      <c r="AJ50" s="320"/>
      <c r="AK50" s="320"/>
      <c r="AL50" s="320"/>
      <c r="AM50" s="320"/>
      <c r="AQ50" s="300"/>
      <c r="AR50" s="300"/>
      <c r="AS50" s="300"/>
      <c r="AT50" s="300"/>
      <c r="BA50" s="289"/>
      <c r="BC50" s="290"/>
      <c r="BR50" s="5"/>
      <c r="BS50" s="5"/>
    </row>
    <row r="51" customFormat="false" ht="14.95" hidden="false" customHeight="false" outlineLevel="0" collapsed="false">
      <c r="B51" s="2"/>
      <c r="C51" s="320"/>
      <c r="D51" s="320"/>
      <c r="E51" s="320"/>
      <c r="F51" s="320"/>
      <c r="G51" s="321"/>
      <c r="H51" s="321"/>
      <c r="I51" s="321"/>
      <c r="J51" s="321"/>
      <c r="K51" s="322"/>
      <c r="L51" s="322"/>
      <c r="M51" s="322"/>
      <c r="N51" s="322"/>
      <c r="O51" s="323"/>
      <c r="P51" s="323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3"/>
      <c r="AD51" s="323"/>
      <c r="AE51" s="320"/>
      <c r="AF51" s="323"/>
      <c r="AG51" s="323"/>
      <c r="AH51" s="320"/>
      <c r="AI51" s="320"/>
      <c r="AJ51" s="320"/>
      <c r="AK51" s="320"/>
      <c r="AL51" s="320"/>
      <c r="AM51" s="320"/>
      <c r="AQ51" s="300"/>
      <c r="AR51" s="300"/>
      <c r="AS51" s="300"/>
      <c r="AT51" s="300"/>
      <c r="BA51" s="289"/>
      <c r="BC51" s="290"/>
      <c r="BO51" s="0" t="n">
        <f aca="false">24*14</f>
        <v>336</v>
      </c>
      <c r="BR51" s="5"/>
      <c r="BS51" s="5"/>
    </row>
    <row r="52" customFormat="false" ht="16.3" hidden="false" customHeight="false" outlineLevel="0" collapsed="false">
      <c r="B52" s="324" t="s">
        <v>175</v>
      </c>
      <c r="C52" s="325" t="s">
        <v>176</v>
      </c>
      <c r="D52" s="325"/>
      <c r="E52" s="325"/>
      <c r="F52" s="325"/>
      <c r="G52" s="325"/>
      <c r="H52" s="325"/>
      <c r="I52" s="325"/>
      <c r="J52" s="325"/>
      <c r="K52" s="325"/>
      <c r="L52" s="325"/>
      <c r="M52" s="325"/>
      <c r="N52" s="325"/>
      <c r="O52" s="325"/>
      <c r="P52" s="325"/>
      <c r="Q52" s="325"/>
      <c r="R52" s="325"/>
      <c r="S52" s="325"/>
      <c r="T52" s="325"/>
      <c r="U52" s="325"/>
      <c r="V52" s="325"/>
      <c r="W52" s="325"/>
      <c r="X52" s="325"/>
      <c r="Y52" s="325"/>
      <c r="Z52" s="325"/>
      <c r="AA52" s="325"/>
      <c r="AB52" s="325"/>
      <c r="AC52" s="325"/>
      <c r="AD52" s="325"/>
      <c r="AE52" s="325"/>
      <c r="AF52" s="323"/>
      <c r="AG52" s="323"/>
      <c r="AH52" s="320"/>
      <c r="AI52" s="320"/>
      <c r="AJ52" s="320"/>
      <c r="AK52" s="320"/>
      <c r="AL52" s="320"/>
      <c r="AM52" s="320"/>
      <c r="AQ52" s="300"/>
      <c r="AR52" s="300"/>
      <c r="AS52" s="300"/>
      <c r="AT52" s="300"/>
      <c r="BA52" s="289"/>
      <c r="BO52" s="0" t="n">
        <f aca="false">20*21</f>
        <v>420</v>
      </c>
      <c r="BR52" s="5"/>
      <c r="BS52" s="5"/>
    </row>
    <row r="53" customFormat="false" ht="15.65" hidden="false" customHeight="true" outlineLevel="0" collapsed="false">
      <c r="B53" s="326" t="n">
        <v>43739</v>
      </c>
      <c r="C53" s="327" t="s">
        <v>335</v>
      </c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327"/>
      <c r="S53" s="327"/>
      <c r="T53" s="327"/>
      <c r="U53" s="327"/>
      <c r="V53" s="327"/>
      <c r="W53" s="327"/>
      <c r="X53" s="327"/>
      <c r="Y53" s="327"/>
      <c r="Z53" s="327"/>
      <c r="AA53" s="327"/>
      <c r="AB53" s="327"/>
      <c r="AC53" s="327"/>
      <c r="AD53" s="327"/>
      <c r="AE53" s="327"/>
      <c r="AF53" s="323"/>
      <c r="AG53" s="323"/>
      <c r="AH53" s="320"/>
      <c r="AI53" s="320"/>
      <c r="AJ53" s="320"/>
      <c r="AK53" s="320"/>
      <c r="AL53" s="320"/>
      <c r="AM53" s="320"/>
      <c r="AQ53" s="300"/>
      <c r="AR53" s="300"/>
      <c r="AS53" s="300"/>
      <c r="AT53" s="300"/>
      <c r="BA53" s="289"/>
      <c r="BO53" s="0" t="n">
        <f aca="false">24*15</f>
        <v>360</v>
      </c>
      <c r="BR53" s="5"/>
      <c r="BS53" s="5"/>
    </row>
    <row r="54" customFormat="false" ht="15.65" hidden="false" customHeight="true" outlineLevel="0" collapsed="false">
      <c r="B54" s="326" t="n">
        <v>43740</v>
      </c>
      <c r="C54" s="327" t="s">
        <v>179</v>
      </c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327"/>
      <c r="S54" s="327"/>
      <c r="T54" s="327"/>
      <c r="U54" s="327"/>
      <c r="V54" s="327"/>
      <c r="W54" s="327"/>
      <c r="X54" s="327"/>
      <c r="Y54" s="327"/>
      <c r="Z54" s="327"/>
      <c r="AA54" s="327"/>
      <c r="AB54" s="327"/>
      <c r="AC54" s="327"/>
      <c r="AD54" s="327"/>
      <c r="AE54" s="327"/>
      <c r="AF54" s="323"/>
      <c r="AG54" s="323"/>
      <c r="AH54" s="320"/>
      <c r="AI54" s="320"/>
      <c r="AJ54" s="320"/>
      <c r="AK54" s="320"/>
      <c r="AL54" s="320"/>
      <c r="AM54" s="320"/>
      <c r="AQ54" s="300"/>
      <c r="AR54" s="300"/>
      <c r="AS54" s="300"/>
      <c r="AT54" s="300"/>
      <c r="BA54" s="289"/>
      <c r="BO54" s="0" t="n">
        <f aca="false">SUM(BO51:BO53)</f>
        <v>1116</v>
      </c>
      <c r="BR54" s="5"/>
      <c r="BS54" s="5"/>
    </row>
    <row r="55" customFormat="false" ht="15.65" hidden="false" customHeight="true" outlineLevel="0" collapsed="false">
      <c r="B55" s="326" t="n">
        <v>43741</v>
      </c>
      <c r="C55" s="327" t="s">
        <v>179</v>
      </c>
      <c r="D55" s="327"/>
      <c r="E55" s="327"/>
      <c r="F55" s="327"/>
      <c r="G55" s="327"/>
      <c r="H55" s="327"/>
      <c r="I55" s="327"/>
      <c r="J55" s="327"/>
      <c r="K55" s="327"/>
      <c r="L55" s="327"/>
      <c r="M55" s="327"/>
      <c r="N55" s="327"/>
      <c r="O55" s="327"/>
      <c r="P55" s="327"/>
      <c r="Q55" s="327"/>
      <c r="R55" s="327"/>
      <c r="S55" s="327"/>
      <c r="T55" s="327"/>
      <c r="U55" s="327"/>
      <c r="V55" s="327"/>
      <c r="W55" s="327"/>
      <c r="X55" s="327"/>
      <c r="Y55" s="327"/>
      <c r="Z55" s="327"/>
      <c r="AA55" s="327"/>
      <c r="AB55" s="327"/>
      <c r="AC55" s="327"/>
      <c r="AD55" s="327"/>
      <c r="AE55" s="327"/>
      <c r="AF55" s="323"/>
      <c r="AG55" s="323"/>
      <c r="AH55" s="320"/>
      <c r="AI55" s="320"/>
      <c r="AJ55" s="320"/>
      <c r="AK55" s="320"/>
      <c r="AL55" s="320"/>
      <c r="AM55" s="320"/>
      <c r="AQ55" s="300"/>
      <c r="AR55" s="300"/>
      <c r="AS55" s="300"/>
      <c r="AT55" s="300"/>
      <c r="BA55" s="289"/>
      <c r="BP55" s="0" t="n">
        <f aca="false">BO54/50</f>
        <v>22.32</v>
      </c>
      <c r="BR55" s="5"/>
      <c r="BS55" s="5"/>
    </row>
    <row r="56" customFormat="false" ht="15.65" hidden="false" customHeight="true" outlineLevel="0" collapsed="false">
      <c r="B56" s="326" t="n">
        <v>43742</v>
      </c>
      <c r="C56" s="327" t="s">
        <v>179</v>
      </c>
      <c r="D56" s="327"/>
      <c r="E56" s="327"/>
      <c r="F56" s="327"/>
      <c r="G56" s="327"/>
      <c r="H56" s="327"/>
      <c r="I56" s="327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7"/>
      <c r="AB56" s="327"/>
      <c r="AC56" s="327"/>
      <c r="AD56" s="327"/>
      <c r="AE56" s="327"/>
      <c r="AF56" s="323"/>
      <c r="AG56" s="323"/>
      <c r="AH56" s="320"/>
      <c r="AI56" s="320"/>
      <c r="AJ56" s="320"/>
      <c r="AK56" s="320"/>
      <c r="AL56" s="320"/>
      <c r="AM56" s="320"/>
      <c r="AQ56" s="300"/>
      <c r="AR56" s="300"/>
      <c r="AS56" s="300"/>
      <c r="AT56" s="300"/>
      <c r="BA56" s="289"/>
      <c r="BR56" s="5"/>
      <c r="BS56" s="5"/>
    </row>
    <row r="57" customFormat="false" ht="15.65" hidden="false" customHeight="true" outlineLevel="0" collapsed="false">
      <c r="B57" s="326" t="n">
        <v>43743</v>
      </c>
      <c r="C57" s="327" t="s">
        <v>179</v>
      </c>
      <c r="D57" s="327"/>
      <c r="E57" s="327"/>
      <c r="F57" s="327"/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7"/>
      <c r="AA57" s="327"/>
      <c r="AB57" s="327"/>
      <c r="AC57" s="327"/>
      <c r="AD57" s="327"/>
      <c r="AE57" s="327"/>
      <c r="AF57" s="323"/>
      <c r="AG57" s="323"/>
      <c r="AH57" s="320"/>
      <c r="AI57" s="320"/>
      <c r="AJ57" s="320"/>
      <c r="AK57" s="320"/>
      <c r="AL57" s="320"/>
      <c r="AM57" s="320"/>
      <c r="AQ57" s="300"/>
      <c r="AR57" s="300"/>
      <c r="AS57" s="300"/>
      <c r="AT57" s="300"/>
      <c r="BA57" s="289"/>
      <c r="BR57" s="5"/>
      <c r="BS57" s="5"/>
    </row>
    <row r="58" customFormat="false" ht="15.65" hidden="false" customHeight="true" outlineLevel="0" collapsed="false">
      <c r="B58" s="326" t="n">
        <v>43744</v>
      </c>
      <c r="C58" s="327" t="s">
        <v>179</v>
      </c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7"/>
      <c r="AA58" s="327"/>
      <c r="AB58" s="327"/>
      <c r="AC58" s="327"/>
      <c r="AD58" s="327"/>
      <c r="AE58" s="327"/>
      <c r="AF58" s="323"/>
      <c r="AG58" s="323"/>
      <c r="AH58" s="320"/>
      <c r="AI58" s="320"/>
      <c r="AJ58" s="320"/>
      <c r="AK58" s="320"/>
      <c r="AL58" s="320"/>
      <c r="AM58" s="320"/>
      <c r="AQ58" s="300"/>
      <c r="AR58" s="300"/>
      <c r="AS58" s="300"/>
      <c r="AT58" s="300"/>
      <c r="BA58" s="289"/>
      <c r="BR58" s="5"/>
      <c r="BS58" s="5"/>
    </row>
    <row r="59" customFormat="false" ht="15.65" hidden="false" customHeight="true" outlineLevel="0" collapsed="false">
      <c r="B59" s="326" t="n">
        <v>43745</v>
      </c>
      <c r="C59" s="327" t="s">
        <v>179</v>
      </c>
      <c r="D59" s="327"/>
      <c r="E59" s="327"/>
      <c r="F59" s="327"/>
      <c r="G59" s="327"/>
      <c r="H59" s="327"/>
      <c r="I59" s="327"/>
      <c r="J59" s="327"/>
      <c r="K59" s="327"/>
      <c r="L59" s="327"/>
      <c r="M59" s="327"/>
      <c r="N59" s="327"/>
      <c r="O59" s="327"/>
      <c r="P59" s="327"/>
      <c r="Q59" s="327"/>
      <c r="R59" s="327"/>
      <c r="S59" s="327"/>
      <c r="T59" s="327"/>
      <c r="U59" s="327"/>
      <c r="V59" s="327"/>
      <c r="W59" s="327"/>
      <c r="X59" s="327"/>
      <c r="Y59" s="327"/>
      <c r="Z59" s="327"/>
      <c r="AA59" s="327"/>
      <c r="AB59" s="327"/>
      <c r="AC59" s="327"/>
      <c r="AD59" s="327"/>
      <c r="AE59" s="327"/>
      <c r="AF59" s="323"/>
      <c r="AG59" s="323"/>
      <c r="AH59" s="320"/>
      <c r="AI59" s="320"/>
      <c r="AJ59" s="320"/>
      <c r="AK59" s="320"/>
      <c r="AL59" s="320"/>
      <c r="AM59" s="320"/>
      <c r="AQ59" s="300"/>
      <c r="AR59" s="300"/>
      <c r="AS59" s="300"/>
      <c r="AT59" s="300"/>
      <c r="BA59" s="289"/>
      <c r="BR59" s="5"/>
      <c r="BS59" s="5"/>
    </row>
    <row r="60" customFormat="false" ht="15.65" hidden="false" customHeight="true" outlineLevel="0" collapsed="false">
      <c r="B60" s="326" t="n">
        <v>43746</v>
      </c>
      <c r="C60" s="327" t="s">
        <v>179</v>
      </c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3"/>
      <c r="AG60" s="323"/>
      <c r="AH60" s="320"/>
      <c r="AI60" s="320"/>
      <c r="AJ60" s="320"/>
      <c r="AK60" s="320"/>
      <c r="AL60" s="320"/>
      <c r="AM60" s="320"/>
      <c r="AQ60" s="300"/>
      <c r="AR60" s="300"/>
      <c r="AS60" s="300"/>
      <c r="AT60" s="300"/>
      <c r="BA60" s="289"/>
      <c r="BR60" s="5"/>
      <c r="BS60" s="5"/>
    </row>
    <row r="61" customFormat="false" ht="15.65" hidden="false" customHeight="true" outlineLevel="0" collapsed="false">
      <c r="B61" s="326" t="n">
        <v>43747</v>
      </c>
      <c r="C61" s="327" t="s">
        <v>179</v>
      </c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3"/>
      <c r="AG61" s="323"/>
      <c r="AH61" s="320"/>
      <c r="AI61" s="320"/>
      <c r="AJ61" s="320"/>
      <c r="AK61" s="320"/>
      <c r="AL61" s="320"/>
      <c r="AM61" s="320"/>
      <c r="AQ61" s="300"/>
      <c r="AR61" s="300"/>
      <c r="AS61" s="300"/>
      <c r="AT61" s="300"/>
      <c r="BA61" s="289"/>
      <c r="BR61" s="5"/>
      <c r="BS61" s="5"/>
    </row>
    <row r="62" customFormat="false" ht="15.65" hidden="false" customHeight="true" outlineLevel="0" collapsed="false">
      <c r="B62" s="326" t="n">
        <v>43748</v>
      </c>
      <c r="C62" s="327" t="s">
        <v>179</v>
      </c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3"/>
      <c r="AG62" s="323"/>
      <c r="AH62" s="320"/>
      <c r="AI62" s="320"/>
      <c r="AJ62" s="320"/>
      <c r="AK62" s="320"/>
      <c r="AL62" s="320"/>
      <c r="AM62" s="320"/>
      <c r="AQ62" s="300"/>
      <c r="AR62" s="300"/>
      <c r="AS62" s="300"/>
      <c r="AT62" s="300"/>
      <c r="BA62" s="289"/>
      <c r="BR62" s="5"/>
      <c r="BS62" s="5"/>
    </row>
    <row r="63" customFormat="false" ht="15.65" hidden="false" customHeight="true" outlineLevel="0" collapsed="false">
      <c r="B63" s="326" t="n">
        <v>43749</v>
      </c>
      <c r="C63" s="327" t="s">
        <v>179</v>
      </c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3"/>
      <c r="AG63" s="323"/>
      <c r="AH63" s="320"/>
      <c r="AI63" s="320"/>
      <c r="AJ63" s="320"/>
      <c r="AK63" s="320"/>
      <c r="AL63" s="320"/>
      <c r="AM63" s="320"/>
      <c r="AQ63" s="300"/>
      <c r="AR63" s="300"/>
      <c r="AS63" s="300"/>
      <c r="AT63" s="300"/>
      <c r="BA63" s="289"/>
      <c r="BR63" s="5"/>
      <c r="BS63" s="5"/>
    </row>
    <row r="64" customFormat="false" ht="15.65" hidden="false" customHeight="true" outlineLevel="0" collapsed="false">
      <c r="B64" s="326" t="n">
        <v>43750</v>
      </c>
      <c r="C64" s="327" t="s">
        <v>179</v>
      </c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3"/>
      <c r="AG64" s="323"/>
      <c r="AH64" s="320"/>
      <c r="AI64" s="320"/>
      <c r="AJ64" s="320"/>
      <c r="AK64" s="320"/>
      <c r="AL64" s="320"/>
      <c r="AM64" s="320"/>
      <c r="AQ64" s="300"/>
      <c r="AR64" s="300"/>
      <c r="AS64" s="300"/>
      <c r="AT64" s="300"/>
      <c r="BA64" s="289"/>
      <c r="BR64" s="5"/>
      <c r="BS64" s="5"/>
    </row>
    <row r="65" customFormat="false" ht="15.65" hidden="false" customHeight="true" outlineLevel="0" collapsed="false">
      <c r="B65" s="326" t="n">
        <v>43751</v>
      </c>
      <c r="C65" s="327" t="s">
        <v>179</v>
      </c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3"/>
      <c r="AG65" s="323"/>
      <c r="AH65" s="320"/>
      <c r="AI65" s="320"/>
      <c r="AJ65" s="320"/>
      <c r="AK65" s="320"/>
      <c r="AL65" s="320"/>
      <c r="AM65" s="320"/>
      <c r="AQ65" s="300"/>
      <c r="AR65" s="300"/>
      <c r="AS65" s="300"/>
      <c r="AT65" s="300"/>
      <c r="BA65" s="289"/>
      <c r="BR65" s="5"/>
      <c r="BS65" s="5"/>
    </row>
    <row r="66" customFormat="false" ht="15.65" hidden="false" customHeight="true" outlineLevel="0" collapsed="false">
      <c r="B66" s="326" t="n">
        <v>43752</v>
      </c>
      <c r="C66" s="327" t="s">
        <v>179</v>
      </c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3"/>
      <c r="AG66" s="323"/>
      <c r="AH66" s="320"/>
      <c r="AI66" s="320"/>
      <c r="AJ66" s="320"/>
      <c r="AK66" s="320"/>
      <c r="AL66" s="320"/>
      <c r="AM66" s="320"/>
      <c r="AQ66" s="300"/>
      <c r="AR66" s="300"/>
      <c r="AS66" s="300"/>
      <c r="AT66" s="300"/>
      <c r="BA66" s="289"/>
      <c r="BR66" s="5"/>
      <c r="BS66" s="5"/>
    </row>
    <row r="67" customFormat="false" ht="15.65" hidden="false" customHeight="true" outlineLevel="0" collapsed="false">
      <c r="B67" s="326" t="n">
        <v>43753</v>
      </c>
      <c r="C67" s="327" t="s">
        <v>179</v>
      </c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3"/>
      <c r="AG67" s="323"/>
      <c r="AH67" s="320"/>
      <c r="AI67" s="320"/>
      <c r="AJ67" s="320"/>
      <c r="AK67" s="320"/>
      <c r="AL67" s="320"/>
      <c r="AM67" s="320"/>
      <c r="AQ67" s="300"/>
      <c r="AR67" s="300"/>
      <c r="AS67" s="300"/>
      <c r="AT67" s="300"/>
      <c r="BA67" s="289"/>
      <c r="BR67" s="5"/>
      <c r="BS67" s="5"/>
    </row>
    <row r="68" customFormat="false" ht="15.65" hidden="false" customHeight="true" outlineLevel="0" collapsed="false">
      <c r="B68" s="326" t="n">
        <v>43754</v>
      </c>
      <c r="C68" s="327" t="s">
        <v>179</v>
      </c>
      <c r="D68" s="327"/>
      <c r="E68" s="327"/>
      <c r="F68" s="327"/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3"/>
      <c r="AG68" s="323"/>
      <c r="AH68" s="320"/>
      <c r="AI68" s="320"/>
      <c r="AJ68" s="320"/>
      <c r="AK68" s="320"/>
      <c r="AL68" s="320"/>
      <c r="AM68" s="320"/>
      <c r="AQ68" s="300"/>
      <c r="AR68" s="300"/>
      <c r="AS68" s="300"/>
      <c r="AT68" s="300"/>
      <c r="BA68" s="289"/>
      <c r="BR68" s="5"/>
      <c r="BS68" s="5"/>
    </row>
    <row r="69" customFormat="false" ht="15.65" hidden="false" customHeight="true" outlineLevel="0" collapsed="false">
      <c r="B69" s="326" t="n">
        <v>43755</v>
      </c>
      <c r="C69" s="327" t="s">
        <v>179</v>
      </c>
      <c r="D69" s="327"/>
      <c r="E69" s="327"/>
      <c r="F69" s="327"/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3"/>
      <c r="AG69" s="323"/>
      <c r="AH69" s="320"/>
      <c r="AI69" s="320"/>
      <c r="AJ69" s="320"/>
      <c r="AK69" s="320"/>
      <c r="AL69" s="320"/>
      <c r="AM69" s="320"/>
      <c r="AQ69" s="300"/>
      <c r="AR69" s="300"/>
      <c r="AS69" s="300"/>
      <c r="AT69" s="300"/>
      <c r="BA69" s="289"/>
      <c r="BR69" s="5"/>
      <c r="BS69" s="5"/>
    </row>
    <row r="70" customFormat="false" ht="15.65" hidden="false" customHeight="true" outlineLevel="0" collapsed="false">
      <c r="B70" s="326" t="n">
        <v>43756</v>
      </c>
      <c r="C70" s="327" t="s">
        <v>179</v>
      </c>
      <c r="D70" s="327"/>
      <c r="E70" s="327"/>
      <c r="F70" s="327"/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3"/>
      <c r="AG70" s="323"/>
      <c r="AH70" s="320"/>
      <c r="AI70" s="320"/>
      <c r="AJ70" s="320"/>
      <c r="AK70" s="320"/>
      <c r="AL70" s="320"/>
      <c r="AM70" s="320"/>
      <c r="AQ70" s="300"/>
      <c r="AR70" s="300"/>
      <c r="AS70" s="300"/>
      <c r="AT70" s="300"/>
      <c r="BA70" s="289"/>
      <c r="BR70" s="5"/>
      <c r="BS70" s="5"/>
    </row>
    <row r="71" customFormat="false" ht="15.65" hidden="false" customHeight="true" outlineLevel="0" collapsed="false">
      <c r="B71" s="326" t="n">
        <v>43757</v>
      </c>
      <c r="C71" s="327" t="s">
        <v>179</v>
      </c>
      <c r="D71" s="327"/>
      <c r="E71" s="327"/>
      <c r="F71" s="327"/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3"/>
      <c r="AG71" s="323"/>
      <c r="AH71" s="320"/>
      <c r="AI71" s="320"/>
      <c r="AJ71" s="320"/>
      <c r="AK71" s="320"/>
      <c r="AL71" s="320"/>
      <c r="AM71" s="320"/>
      <c r="AQ71" s="300"/>
      <c r="AR71" s="300"/>
      <c r="AS71" s="300"/>
      <c r="AT71" s="300"/>
      <c r="BA71" s="289"/>
      <c r="BR71" s="5"/>
      <c r="BS71" s="5"/>
    </row>
    <row r="72" customFormat="false" ht="15.65" hidden="false" customHeight="true" outlineLevel="0" collapsed="false">
      <c r="B72" s="326" t="n">
        <v>43758</v>
      </c>
      <c r="C72" s="327" t="s">
        <v>179</v>
      </c>
      <c r="D72" s="327"/>
      <c r="E72" s="327"/>
      <c r="F72" s="327"/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3"/>
      <c r="AG72" s="323"/>
      <c r="AH72" s="320"/>
      <c r="AI72" s="320"/>
      <c r="AJ72" s="320"/>
      <c r="AK72" s="320"/>
      <c r="AL72" s="320"/>
      <c r="AM72" s="320"/>
      <c r="AQ72" s="300"/>
      <c r="AR72" s="300"/>
      <c r="AS72" s="300"/>
      <c r="AT72" s="300"/>
      <c r="BA72" s="289"/>
      <c r="BR72" s="5"/>
      <c r="BS72" s="5"/>
    </row>
    <row r="73" customFormat="false" ht="15.65" hidden="false" customHeight="true" outlineLevel="0" collapsed="false">
      <c r="B73" s="326" t="n">
        <v>43759</v>
      </c>
      <c r="C73" s="327" t="s">
        <v>179</v>
      </c>
      <c r="D73" s="327"/>
      <c r="E73" s="327"/>
      <c r="F73" s="327"/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3"/>
      <c r="AG73" s="323"/>
      <c r="AH73" s="320"/>
      <c r="AI73" s="320"/>
      <c r="AJ73" s="320"/>
      <c r="AK73" s="320"/>
      <c r="AL73" s="320"/>
      <c r="AM73" s="320"/>
      <c r="AQ73" s="300"/>
      <c r="AR73" s="300"/>
      <c r="AS73" s="300"/>
      <c r="AT73" s="300"/>
      <c r="BA73" s="289"/>
      <c r="BR73" s="5"/>
      <c r="BS73" s="5"/>
    </row>
    <row r="74" customFormat="false" ht="15.65" hidden="false" customHeight="true" outlineLevel="0" collapsed="false">
      <c r="B74" s="326" t="n">
        <v>43760</v>
      </c>
      <c r="C74" s="327" t="s">
        <v>179</v>
      </c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3"/>
      <c r="AG74" s="323"/>
      <c r="AH74" s="320"/>
      <c r="AI74" s="320"/>
      <c r="AJ74" s="320"/>
      <c r="AK74" s="320"/>
      <c r="AL74" s="320"/>
      <c r="AM74" s="320"/>
      <c r="AQ74" s="300"/>
      <c r="AR74" s="300"/>
      <c r="AS74" s="300"/>
      <c r="AT74" s="300"/>
      <c r="BA74" s="289"/>
      <c r="BR74" s="5"/>
      <c r="BS74" s="5"/>
    </row>
    <row r="75" customFormat="false" ht="15.65" hidden="false" customHeight="true" outlineLevel="0" collapsed="false">
      <c r="B75" s="326" t="n">
        <v>43761</v>
      </c>
      <c r="C75" s="327" t="s">
        <v>179</v>
      </c>
      <c r="D75" s="327"/>
      <c r="E75" s="327"/>
      <c r="F75" s="327"/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3"/>
      <c r="AG75" s="323"/>
      <c r="AH75" s="320"/>
      <c r="AI75" s="320"/>
      <c r="AJ75" s="320"/>
      <c r="AK75" s="320"/>
      <c r="AL75" s="320"/>
      <c r="AM75" s="320"/>
      <c r="AQ75" s="300"/>
      <c r="AR75" s="300"/>
      <c r="AS75" s="300"/>
      <c r="AT75" s="300"/>
      <c r="BA75" s="289"/>
      <c r="BR75" s="5"/>
      <c r="BS75" s="5"/>
    </row>
    <row r="76" customFormat="false" ht="15.65" hidden="false" customHeight="true" outlineLevel="0" collapsed="false">
      <c r="B76" s="326" t="n">
        <v>43762</v>
      </c>
      <c r="C76" s="327" t="s">
        <v>179</v>
      </c>
      <c r="D76" s="327"/>
      <c r="E76" s="327"/>
      <c r="F76" s="327"/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3"/>
      <c r="AG76" s="323"/>
      <c r="AH76" s="320"/>
      <c r="AI76" s="320"/>
      <c r="AJ76" s="320"/>
      <c r="AK76" s="320"/>
      <c r="AL76" s="320"/>
      <c r="AM76" s="320"/>
      <c r="AQ76" s="300"/>
      <c r="AR76" s="300"/>
      <c r="AS76" s="300"/>
      <c r="AT76" s="300"/>
      <c r="BA76" s="289"/>
      <c r="BR76" s="5"/>
      <c r="BS76" s="5"/>
    </row>
    <row r="77" customFormat="false" ht="15.65" hidden="false" customHeight="true" outlineLevel="0" collapsed="false">
      <c r="B77" s="326" t="n">
        <v>43763</v>
      </c>
      <c r="C77" s="327" t="s">
        <v>179</v>
      </c>
      <c r="D77" s="327"/>
      <c r="E77" s="327"/>
      <c r="F77" s="327"/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3"/>
      <c r="AG77" s="323"/>
      <c r="AH77" s="320"/>
      <c r="AI77" s="320"/>
      <c r="AJ77" s="320"/>
      <c r="AK77" s="320"/>
      <c r="AL77" s="320"/>
      <c r="AM77" s="320"/>
      <c r="AQ77" s="300"/>
      <c r="AR77" s="300"/>
      <c r="AS77" s="300"/>
      <c r="AT77" s="300"/>
      <c r="BA77" s="289"/>
      <c r="BR77" s="5"/>
      <c r="BS77" s="5"/>
    </row>
    <row r="78" customFormat="false" ht="15.65" hidden="false" customHeight="true" outlineLevel="0" collapsed="false">
      <c r="B78" s="326" t="n">
        <v>43764</v>
      </c>
      <c r="C78" s="327" t="s">
        <v>179</v>
      </c>
      <c r="D78" s="327"/>
      <c r="E78" s="327"/>
      <c r="F78" s="327"/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3"/>
      <c r="AG78" s="323"/>
      <c r="AH78" s="320"/>
      <c r="AI78" s="320"/>
      <c r="AJ78" s="320"/>
      <c r="AK78" s="320"/>
      <c r="AL78" s="320"/>
      <c r="AM78" s="320"/>
      <c r="AQ78" s="300"/>
      <c r="AR78" s="300"/>
      <c r="AS78" s="300"/>
      <c r="AT78" s="300"/>
      <c r="BA78" s="289"/>
      <c r="BR78" s="5"/>
      <c r="BS78" s="5"/>
    </row>
    <row r="79" customFormat="false" ht="15.65" hidden="false" customHeight="true" outlineLevel="0" collapsed="false">
      <c r="B79" s="326" t="n">
        <v>43765</v>
      </c>
      <c r="C79" s="327" t="s">
        <v>179</v>
      </c>
      <c r="D79" s="327"/>
      <c r="E79" s="327"/>
      <c r="F79" s="327"/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3"/>
      <c r="AG79" s="323"/>
      <c r="AH79" s="320"/>
      <c r="AI79" s="320"/>
      <c r="AJ79" s="320"/>
      <c r="AK79" s="320"/>
      <c r="AL79" s="320"/>
      <c r="AM79" s="320"/>
      <c r="AQ79" s="300"/>
      <c r="AR79" s="300"/>
      <c r="AS79" s="300"/>
      <c r="AT79" s="300"/>
      <c r="BA79" s="289"/>
      <c r="BR79" s="5"/>
      <c r="BS79" s="5"/>
    </row>
    <row r="80" customFormat="false" ht="15.65" hidden="false" customHeight="true" outlineLevel="0" collapsed="false">
      <c r="B80" s="326" t="n">
        <v>43766</v>
      </c>
      <c r="C80" s="327" t="s">
        <v>179</v>
      </c>
      <c r="D80" s="327"/>
      <c r="E80" s="327"/>
      <c r="F80" s="327"/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3"/>
      <c r="AG80" s="323"/>
      <c r="AH80" s="320"/>
      <c r="AI80" s="320"/>
      <c r="AJ80" s="320"/>
      <c r="AK80" s="320"/>
      <c r="AL80" s="320"/>
      <c r="AM80" s="320"/>
      <c r="AQ80" s="300"/>
      <c r="AR80" s="300"/>
      <c r="AS80" s="300"/>
      <c r="AT80" s="300"/>
      <c r="BA80" s="289"/>
      <c r="BR80" s="5"/>
      <c r="BS80" s="5"/>
    </row>
    <row r="81" customFormat="false" ht="15.65" hidden="false" customHeight="true" outlineLevel="0" collapsed="false">
      <c r="B81" s="326" t="n">
        <v>43767</v>
      </c>
      <c r="C81" s="327" t="s">
        <v>179</v>
      </c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3"/>
      <c r="AG81" s="323"/>
      <c r="AH81" s="320"/>
      <c r="AI81" s="320"/>
      <c r="AJ81" s="320"/>
      <c r="AK81" s="320"/>
      <c r="AL81" s="320"/>
      <c r="AM81" s="320"/>
      <c r="AQ81" s="300"/>
      <c r="AR81" s="300"/>
      <c r="AS81" s="300"/>
      <c r="AT81" s="300"/>
      <c r="BA81" s="289"/>
      <c r="BR81" s="5"/>
      <c r="BS81" s="5"/>
    </row>
    <row r="82" customFormat="false" ht="15.65" hidden="false" customHeight="true" outlineLevel="0" collapsed="false">
      <c r="B82" s="326" t="n">
        <v>43768</v>
      </c>
      <c r="C82" s="327" t="s">
        <v>179</v>
      </c>
      <c r="D82" s="327"/>
      <c r="E82" s="327"/>
      <c r="F82" s="327"/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27"/>
      <c r="AB82" s="327"/>
      <c r="AC82" s="327"/>
      <c r="AD82" s="327"/>
      <c r="AE82" s="327"/>
      <c r="AF82" s="323"/>
      <c r="AG82" s="323"/>
      <c r="AH82" s="320"/>
      <c r="AI82" s="320"/>
      <c r="AJ82" s="320"/>
      <c r="AK82" s="320"/>
      <c r="AL82" s="320"/>
      <c r="AM82" s="320"/>
      <c r="AQ82" s="300"/>
      <c r="AR82" s="300"/>
      <c r="AS82" s="300"/>
      <c r="AT82" s="300"/>
      <c r="BA82" s="289"/>
      <c r="BR82" s="5"/>
      <c r="BS82" s="5"/>
    </row>
    <row r="83" customFormat="false" ht="15.65" hidden="false" customHeight="true" outlineLevel="0" collapsed="false">
      <c r="B83" s="326" t="n">
        <v>43769</v>
      </c>
      <c r="C83" s="327" t="s">
        <v>179</v>
      </c>
      <c r="D83" s="327"/>
      <c r="E83" s="327"/>
      <c r="F83" s="327"/>
      <c r="G83" s="327"/>
      <c r="H83" s="327"/>
      <c r="I83" s="327"/>
      <c r="J83" s="327"/>
      <c r="K83" s="327"/>
      <c r="L83" s="327"/>
      <c r="M83" s="327"/>
      <c r="N83" s="327"/>
      <c r="O83" s="327"/>
      <c r="P83" s="327"/>
      <c r="Q83" s="327"/>
      <c r="R83" s="327"/>
      <c r="S83" s="327"/>
      <c r="T83" s="327"/>
      <c r="U83" s="327"/>
      <c r="V83" s="327"/>
      <c r="W83" s="327"/>
      <c r="X83" s="327"/>
      <c r="Y83" s="327"/>
      <c r="Z83" s="327"/>
      <c r="AA83" s="327"/>
      <c r="AB83" s="327"/>
      <c r="AC83" s="327"/>
      <c r="AD83" s="327"/>
      <c r="AE83" s="327"/>
    </row>
    <row r="97" customFormat="false" ht="14.3" hidden="false" customHeight="false" outlineLevel="0" collapsed="false">
      <c r="N97" s="0" t="n">
        <f aca="false">4/60</f>
        <v>0.0666666666666667</v>
      </c>
      <c r="S97" s="0" t="n">
        <f aca="false">49/60</f>
        <v>0.816666666666667</v>
      </c>
      <c r="U97" s="0" t="n">
        <f aca="false">18/60</f>
        <v>0.3</v>
      </c>
    </row>
    <row r="99" customFormat="false" ht="14.3" hidden="false" customHeight="false" outlineLevel="0" collapsed="false">
      <c r="N99" s="0" t="n">
        <f aca="false">49/60</f>
        <v>0.816666666666667</v>
      </c>
      <c r="S99" s="0" t="n">
        <f aca="false">32/60</f>
        <v>0.533333333333333</v>
      </c>
    </row>
    <row r="101" customFormat="false" ht="14.3" hidden="false" customHeight="false" outlineLevel="0" collapsed="false">
      <c r="S101" s="0" t="n">
        <f aca="false">17/60</f>
        <v>0.283333333333333</v>
      </c>
    </row>
    <row r="102" customFormat="false" ht="14.3" hidden="false" customHeight="false" outlineLevel="0" collapsed="false">
      <c r="N102" s="0" t="n">
        <f aca="false">15/60</f>
        <v>0.25</v>
      </c>
    </row>
    <row r="103" customFormat="false" ht="14.3" hidden="false" customHeight="false" outlineLevel="0" collapsed="false">
      <c r="S103" s="0" t="n">
        <f aca="false">11/60</f>
        <v>0.183333333333333</v>
      </c>
    </row>
    <row r="105" customFormat="false" ht="14.3" hidden="false" customHeight="false" outlineLevel="0" collapsed="false">
      <c r="N105" s="0" t="n">
        <f aca="false">56/60</f>
        <v>0.933333333333333</v>
      </c>
    </row>
  </sheetData>
  <mergeCells count="111">
    <mergeCell ref="B1:Y1"/>
    <mergeCell ref="B2:AG2"/>
    <mergeCell ref="B3:B5"/>
    <mergeCell ref="C3:C5"/>
    <mergeCell ref="D3:D5"/>
    <mergeCell ref="E3:E5"/>
    <mergeCell ref="F3:G4"/>
    <mergeCell ref="H3:K3"/>
    <mergeCell ref="L3:O3"/>
    <mergeCell ref="P3:Q4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P3:AP5"/>
    <mergeCell ref="AQ3:AQ5"/>
    <mergeCell ref="AR3:AR5"/>
    <mergeCell ref="AT3:AT5"/>
    <mergeCell ref="AU3:AU5"/>
    <mergeCell ref="AV3:AV5"/>
    <mergeCell ref="AW3:AW5"/>
    <mergeCell ref="AX3:AX5"/>
    <mergeCell ref="AY3:AY5"/>
    <mergeCell ref="AZ3:AZ5"/>
    <mergeCell ref="BB3:BB5"/>
    <mergeCell ref="BC3:BC5"/>
    <mergeCell ref="BD3:BD5"/>
    <mergeCell ref="BE3:BE5"/>
    <mergeCell ref="BF3:BF5"/>
    <mergeCell ref="BG3:BG5"/>
    <mergeCell ref="BK3:BL3"/>
    <mergeCell ref="BN3:BN5"/>
    <mergeCell ref="BO3:BO5"/>
    <mergeCell ref="BP3:BP5"/>
    <mergeCell ref="BR3:BR5"/>
    <mergeCell ref="BS3:BS5"/>
    <mergeCell ref="BT3:BT5"/>
    <mergeCell ref="H4:I4"/>
    <mergeCell ref="J4:K4"/>
    <mergeCell ref="L4:M4"/>
    <mergeCell ref="N4:O4"/>
    <mergeCell ref="BH4:BH5"/>
    <mergeCell ref="BI4:BI5"/>
    <mergeCell ref="BJ4:BJ5"/>
    <mergeCell ref="BK4:BK5"/>
    <mergeCell ref="BL4:BL5"/>
    <mergeCell ref="BM4:BM5"/>
    <mergeCell ref="BQ4:BQ5"/>
    <mergeCell ref="A6:A12"/>
    <mergeCell ref="A13:A19"/>
    <mergeCell ref="A20:A26"/>
    <mergeCell ref="A27:A33"/>
    <mergeCell ref="A34:A40"/>
    <mergeCell ref="F44:G44"/>
    <mergeCell ref="H44:I44"/>
    <mergeCell ref="J44:K44"/>
    <mergeCell ref="L44:M44"/>
    <mergeCell ref="N44:O44"/>
    <mergeCell ref="P44:Q44"/>
    <mergeCell ref="C52:AE52"/>
    <mergeCell ref="C53:AE53"/>
    <mergeCell ref="C54:AE54"/>
    <mergeCell ref="C55:AE55"/>
    <mergeCell ref="C56:AE56"/>
    <mergeCell ref="C57:AE57"/>
    <mergeCell ref="C58:AE58"/>
    <mergeCell ref="C59:AE59"/>
    <mergeCell ref="C60:AE60"/>
    <mergeCell ref="C61:AE61"/>
    <mergeCell ref="C62:AE62"/>
    <mergeCell ref="C63:AE63"/>
    <mergeCell ref="C64:AE64"/>
    <mergeCell ref="C65:AE65"/>
    <mergeCell ref="C66:AE66"/>
    <mergeCell ref="C67:AE67"/>
    <mergeCell ref="C68:AE68"/>
    <mergeCell ref="C69:AE69"/>
    <mergeCell ref="C70:AE70"/>
    <mergeCell ref="C71:AE71"/>
    <mergeCell ref="C72:AE72"/>
    <mergeCell ref="C73:AE73"/>
    <mergeCell ref="C74:AE74"/>
    <mergeCell ref="C75:AE75"/>
    <mergeCell ref="C76:AE76"/>
    <mergeCell ref="C77:AE77"/>
    <mergeCell ref="C78:AE78"/>
    <mergeCell ref="C79:AE79"/>
    <mergeCell ref="C80:AE80"/>
    <mergeCell ref="C81:AE81"/>
    <mergeCell ref="C82:AE82"/>
    <mergeCell ref="C83:AE83"/>
  </mergeCells>
  <conditionalFormatting sqref="R13:T15 R16">
    <cfRule type="cellIs" priority="2" operator="greaterThan" aboveAverage="0" equalAverage="0" bottom="0" percent="0" rank="0" text="" dxfId="9">
      <formula>3768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0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3" activeCellId="0" sqref="A33"/>
    </sheetView>
  </sheetViews>
  <sheetFormatPr defaultColWidth="8.54296875" defaultRowHeight="14.3" zeroHeight="false" outlineLevelRow="0" outlineLevelCol="0"/>
  <cols>
    <col collapsed="false" customWidth="true" hidden="false" outlineLevel="0" max="2" min="2" style="0" width="10.87"/>
    <col collapsed="false" customWidth="true" hidden="false" outlineLevel="0" max="38" min="38" style="0" width="9.63"/>
    <col collapsed="false" customWidth="true" hidden="false" outlineLevel="0" max="39" min="39" style="0" width="9.25"/>
    <col collapsed="false" customWidth="true" hidden="false" outlineLevel="0" max="40" min="40" style="0" width="10.75"/>
    <col collapsed="false" customWidth="true" hidden="false" outlineLevel="0" max="65" min="65" style="0" width="9.63"/>
    <col collapsed="false" customWidth="true" hidden="false" outlineLevel="0" max="67" min="67" style="0" width="10"/>
  </cols>
  <sheetData>
    <row r="1" customFormat="false" ht="18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3"/>
      <c r="AD1" s="3"/>
      <c r="AE1" s="4"/>
      <c r="AF1" s="4"/>
      <c r="AG1" s="4"/>
      <c r="AH1" s="4"/>
      <c r="AI1" s="4"/>
      <c r="AJ1" s="4"/>
      <c r="BM1" s="5"/>
      <c r="BN1" s="5"/>
    </row>
    <row r="2" customFormat="false" ht="19.05" hidden="false" customHeight="false" outlineLevel="0" collapsed="false">
      <c r="B2" s="6" t="n">
        <v>43770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8"/>
      <c r="AL2" s="8"/>
      <c r="AM2" s="8"/>
      <c r="AN2" s="8"/>
      <c r="AO2" s="8"/>
      <c r="AP2" s="9"/>
      <c r="AQ2" s="10"/>
      <c r="AR2" s="10"/>
      <c r="AS2" s="10"/>
      <c r="AT2" s="10"/>
      <c r="AU2" s="10"/>
      <c r="AV2" s="11"/>
      <c r="AW2" s="11"/>
      <c r="BM2" s="5"/>
      <c r="BN2" s="5"/>
    </row>
    <row r="3" customFormat="false" ht="30.75" hidden="false" customHeight="true" outlineLevel="0" collapsed="false">
      <c r="A3" s="12"/>
      <c r="B3" s="13" t="s">
        <v>1</v>
      </c>
      <c r="C3" s="14" t="s">
        <v>2</v>
      </c>
      <c r="D3" s="15" t="s">
        <v>3</v>
      </c>
      <c r="E3" s="14" t="s">
        <v>4</v>
      </c>
      <c r="F3" s="16" t="s">
        <v>5</v>
      </c>
      <c r="G3" s="16"/>
      <c r="H3" s="17" t="s">
        <v>6</v>
      </c>
      <c r="I3" s="17"/>
      <c r="J3" s="17"/>
      <c r="K3" s="17"/>
      <c r="L3" s="17" t="s">
        <v>7</v>
      </c>
      <c r="M3" s="17"/>
      <c r="N3" s="17"/>
      <c r="O3" s="17"/>
      <c r="P3" s="18" t="s">
        <v>8</v>
      </c>
      <c r="Q3" s="18"/>
      <c r="R3" s="19" t="s">
        <v>9</v>
      </c>
      <c r="S3" s="20" t="s">
        <v>10</v>
      </c>
      <c r="T3" s="21" t="s">
        <v>11</v>
      </c>
      <c r="U3" s="22" t="s">
        <v>12</v>
      </c>
      <c r="V3" s="23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5" t="s">
        <v>20</v>
      </c>
      <c r="AD3" s="26" t="s">
        <v>21</v>
      </c>
      <c r="AE3" s="27" t="s">
        <v>22</v>
      </c>
      <c r="AF3" s="26" t="s">
        <v>23</v>
      </c>
      <c r="AG3" s="28" t="s">
        <v>24</v>
      </c>
      <c r="AH3" s="28" t="s">
        <v>25</v>
      </c>
      <c r="AI3" s="28" t="s">
        <v>26</v>
      </c>
      <c r="AJ3" s="29" t="s">
        <v>27</v>
      </c>
      <c r="AK3" s="31" t="s">
        <v>31</v>
      </c>
      <c r="AL3" s="31" t="s">
        <v>32</v>
      </c>
      <c r="AM3" s="29" t="s">
        <v>33</v>
      </c>
      <c r="AN3" s="32" t="s">
        <v>34</v>
      </c>
      <c r="AO3" s="33" t="s">
        <v>35</v>
      </c>
      <c r="AP3" s="34"/>
      <c r="AQ3" s="35" t="s">
        <v>36</v>
      </c>
      <c r="AR3" s="36" t="s">
        <v>37</v>
      </c>
      <c r="AS3" s="36" t="s">
        <v>38</v>
      </c>
      <c r="AT3" s="36" t="s">
        <v>39</v>
      </c>
      <c r="AU3" s="36" t="s">
        <v>40</v>
      </c>
      <c r="AV3" s="36" t="s">
        <v>41</v>
      </c>
      <c r="AW3" s="36" t="s">
        <v>42</v>
      </c>
      <c r="AY3" s="36" t="s">
        <v>43</v>
      </c>
      <c r="AZ3" s="36" t="s">
        <v>44</v>
      </c>
      <c r="BA3" s="36" t="s">
        <v>45</v>
      </c>
      <c r="BB3" s="36" t="s">
        <v>46</v>
      </c>
      <c r="BC3" s="36" t="s">
        <v>47</v>
      </c>
      <c r="BD3" s="36" t="s">
        <v>48</v>
      </c>
      <c r="BE3" s="36" t="s">
        <v>49</v>
      </c>
      <c r="BF3" s="36" t="s">
        <v>50</v>
      </c>
      <c r="BG3" s="36" t="s">
        <v>52</v>
      </c>
      <c r="BH3" s="350" t="s">
        <v>53</v>
      </c>
      <c r="BI3" s="36" t="s">
        <v>55</v>
      </c>
      <c r="BJ3" s="37" t="s">
        <v>57</v>
      </c>
      <c r="BK3" s="37" t="s">
        <v>58</v>
      </c>
      <c r="BL3" s="36" t="s">
        <v>61</v>
      </c>
      <c r="BM3" s="39" t="s">
        <v>59</v>
      </c>
      <c r="BN3" s="39" t="s">
        <v>60</v>
      </c>
      <c r="BO3" s="40" t="s">
        <v>65</v>
      </c>
    </row>
    <row r="4" customFormat="false" ht="15.8" hidden="false" customHeight="true" outlineLevel="0" collapsed="false">
      <c r="A4" s="42"/>
      <c r="B4" s="13"/>
      <c r="C4" s="14"/>
      <c r="D4" s="15"/>
      <c r="E4" s="14"/>
      <c r="F4" s="16"/>
      <c r="G4" s="16"/>
      <c r="H4" s="43" t="s">
        <v>68</v>
      </c>
      <c r="I4" s="43"/>
      <c r="J4" s="44" t="s">
        <v>69</v>
      </c>
      <c r="K4" s="44"/>
      <c r="L4" s="43" t="s">
        <v>68</v>
      </c>
      <c r="M4" s="43"/>
      <c r="N4" s="44" t="s">
        <v>69</v>
      </c>
      <c r="O4" s="44"/>
      <c r="P4" s="18"/>
      <c r="Q4" s="18"/>
      <c r="R4" s="19"/>
      <c r="S4" s="20"/>
      <c r="T4" s="21"/>
      <c r="U4" s="22"/>
      <c r="V4" s="23"/>
      <c r="W4" s="24"/>
      <c r="X4" s="24"/>
      <c r="Y4" s="24"/>
      <c r="Z4" s="24"/>
      <c r="AA4" s="24"/>
      <c r="AB4" s="24"/>
      <c r="AC4" s="25"/>
      <c r="AD4" s="26"/>
      <c r="AE4" s="27"/>
      <c r="AF4" s="26"/>
      <c r="AG4" s="28"/>
      <c r="AH4" s="28"/>
      <c r="AI4" s="28"/>
      <c r="AJ4" s="29"/>
      <c r="AK4" s="31"/>
      <c r="AL4" s="31"/>
      <c r="AM4" s="29"/>
      <c r="AN4" s="32"/>
      <c r="AO4" s="33"/>
      <c r="AP4" s="34"/>
      <c r="AQ4" s="35"/>
      <c r="AR4" s="36"/>
      <c r="AS4" s="36"/>
      <c r="AT4" s="36"/>
      <c r="AU4" s="36"/>
      <c r="AV4" s="36"/>
      <c r="AW4" s="36"/>
      <c r="AY4" s="36"/>
      <c r="AZ4" s="36"/>
      <c r="BA4" s="36"/>
      <c r="BB4" s="36"/>
      <c r="BC4" s="36"/>
      <c r="BD4" s="36"/>
      <c r="BE4" s="45" t="s">
        <v>70</v>
      </c>
      <c r="BF4" s="45" t="s">
        <v>70</v>
      </c>
      <c r="BG4" s="37" t="s">
        <v>72</v>
      </c>
      <c r="BH4" s="37" t="s">
        <v>72</v>
      </c>
      <c r="BI4" s="45" t="s">
        <v>75</v>
      </c>
      <c r="BJ4" s="37"/>
      <c r="BK4" s="37"/>
      <c r="BL4" s="45" t="s">
        <v>70</v>
      </c>
      <c r="BM4" s="39"/>
      <c r="BN4" s="39"/>
      <c r="BO4" s="40"/>
    </row>
    <row r="5" customFormat="false" ht="14.95" hidden="false" customHeight="false" outlineLevel="0" collapsed="false">
      <c r="A5" s="42"/>
      <c r="B5" s="13"/>
      <c r="C5" s="14"/>
      <c r="D5" s="15"/>
      <c r="E5" s="14"/>
      <c r="F5" s="48" t="s">
        <v>78</v>
      </c>
      <c r="G5" s="44" t="s">
        <v>79</v>
      </c>
      <c r="H5" s="49" t="s">
        <v>80</v>
      </c>
      <c r="I5" s="50" t="s">
        <v>81</v>
      </c>
      <c r="J5" s="50" t="s">
        <v>80</v>
      </c>
      <c r="K5" s="51" t="s">
        <v>81</v>
      </c>
      <c r="L5" s="43" t="s">
        <v>80</v>
      </c>
      <c r="M5" s="50" t="s">
        <v>81</v>
      </c>
      <c r="N5" s="50" t="s">
        <v>80</v>
      </c>
      <c r="O5" s="44" t="s">
        <v>81</v>
      </c>
      <c r="P5" s="50" t="s">
        <v>80</v>
      </c>
      <c r="Q5" s="44" t="s">
        <v>81</v>
      </c>
      <c r="R5" s="19"/>
      <c r="S5" s="20"/>
      <c r="T5" s="21"/>
      <c r="U5" s="22"/>
      <c r="V5" s="23"/>
      <c r="W5" s="24"/>
      <c r="X5" s="24"/>
      <c r="Y5" s="24"/>
      <c r="Z5" s="24"/>
      <c r="AA5" s="24"/>
      <c r="AB5" s="24"/>
      <c r="AC5" s="25"/>
      <c r="AD5" s="26"/>
      <c r="AE5" s="27"/>
      <c r="AF5" s="26"/>
      <c r="AG5" s="28"/>
      <c r="AH5" s="28"/>
      <c r="AI5" s="28"/>
      <c r="AJ5" s="29"/>
      <c r="AK5" s="31"/>
      <c r="AL5" s="31"/>
      <c r="AM5" s="29"/>
      <c r="AN5" s="32"/>
      <c r="AO5" s="33"/>
      <c r="AP5" s="34"/>
      <c r="AQ5" s="35"/>
      <c r="AR5" s="36"/>
      <c r="AS5" s="36"/>
      <c r="AT5" s="36"/>
      <c r="AU5" s="36"/>
      <c r="AV5" s="36"/>
      <c r="AW5" s="36"/>
      <c r="AY5" s="36"/>
      <c r="AZ5" s="36"/>
      <c r="BA5" s="36"/>
      <c r="BB5" s="36"/>
      <c r="BC5" s="36"/>
      <c r="BD5" s="36"/>
      <c r="BE5" s="45"/>
      <c r="BF5" s="45"/>
      <c r="BG5" s="37"/>
      <c r="BH5" s="37"/>
      <c r="BI5" s="45"/>
      <c r="BJ5" s="37"/>
      <c r="BK5" s="37"/>
      <c r="BL5" s="45"/>
      <c r="BM5" s="39"/>
      <c r="BN5" s="39"/>
      <c r="BO5" s="40"/>
    </row>
    <row r="6" customFormat="false" ht="14.95" hidden="false" customHeight="true" outlineLevel="0" collapsed="false">
      <c r="A6" s="189" t="s">
        <v>128</v>
      </c>
      <c r="B6" s="55" t="n">
        <v>43767</v>
      </c>
      <c r="C6" s="56" t="n">
        <v>75.7</v>
      </c>
      <c r="D6" s="57" t="n">
        <v>0.648</v>
      </c>
      <c r="E6" s="58" t="n">
        <v>69.1</v>
      </c>
      <c r="F6" s="59" t="n">
        <v>88</v>
      </c>
      <c r="G6" s="59" t="n">
        <v>70</v>
      </c>
      <c r="H6" s="60" t="n">
        <v>0</v>
      </c>
      <c r="I6" s="60" t="n">
        <v>0</v>
      </c>
      <c r="J6" s="60" t="n">
        <v>0</v>
      </c>
      <c r="K6" s="60" t="n">
        <v>0</v>
      </c>
      <c r="L6" s="61" t="n">
        <v>24</v>
      </c>
      <c r="M6" s="61" t="n">
        <v>0</v>
      </c>
      <c r="N6" s="61" t="n">
        <v>24</v>
      </c>
      <c r="O6" s="61" t="n">
        <v>0</v>
      </c>
      <c r="P6" s="61" t="n">
        <v>0</v>
      </c>
      <c r="Q6" s="61" t="n">
        <v>0</v>
      </c>
      <c r="R6" s="61" t="n">
        <v>3638</v>
      </c>
      <c r="S6" s="62" t="n">
        <v>3588</v>
      </c>
      <c r="T6" s="62" t="n">
        <v>0</v>
      </c>
      <c r="U6" s="63" t="n">
        <v>0</v>
      </c>
      <c r="V6" s="63" t="n">
        <v>0</v>
      </c>
      <c r="W6" s="60" t="n">
        <v>40</v>
      </c>
      <c r="X6" s="60" t="n">
        <v>0</v>
      </c>
      <c r="Y6" s="60" t="n">
        <v>40</v>
      </c>
      <c r="Z6" s="60" t="n">
        <v>0</v>
      </c>
      <c r="AA6" s="60" t="n">
        <v>60</v>
      </c>
      <c r="AB6" s="59" t="n">
        <v>0</v>
      </c>
      <c r="AC6" s="59" t="n">
        <f aca="false">(V6-U6)+AW6</f>
        <v>4</v>
      </c>
      <c r="AD6" s="65" t="n">
        <f aca="false">U6-T6</f>
        <v>0</v>
      </c>
      <c r="AE6" s="59" t="n">
        <v>0</v>
      </c>
      <c r="AF6" s="66" t="str">
        <f aca="false">IF(AE6&gt;0, V6/(AE6*24),"no data")</f>
        <v>no data</v>
      </c>
      <c r="AG6" s="67" t="n">
        <f aca="false">IF(R6&gt;0,R6/24,"no data")</f>
        <v>151.583333333333</v>
      </c>
      <c r="AH6" s="66" t="str">
        <f aca="false">IF(U6&gt;0,(U6/R6),"no data")</f>
        <v>no data</v>
      </c>
      <c r="AI6" s="68" t="n">
        <f aca="false">(1440-((W6*X6)+(Y6*Z6)+(AA6*AB6))/(W6+Y6+AA6))/1440</f>
        <v>1</v>
      </c>
      <c r="AJ6" s="69" t="str">
        <f aca="false">IF(U6&gt;0,(1440-((X6*W6+AQ6*AR6)+(Z6*Y6+AS6*AT6)+(AA6*AB6+AU6*AV6))/(W6+Y6+AA6))/1440,"no data")</f>
        <v>no data</v>
      </c>
      <c r="AK6" s="91" t="n">
        <v>0</v>
      </c>
      <c r="AL6" s="166" t="n">
        <v>0</v>
      </c>
      <c r="AM6" s="58" t="n">
        <f aca="false">AK6*AL6</f>
        <v>0</v>
      </c>
      <c r="AN6" s="166" t="str">
        <f aca="false">IF(U6&gt;0,((((#REF!*#REF!)+(AK6*AL6))/(U6*1000))*1000000),"no data")</f>
        <v>no data</v>
      </c>
      <c r="AO6" s="168" t="n">
        <f aca="false">S6/24</f>
        <v>149.5</v>
      </c>
      <c r="AP6" s="34"/>
      <c r="AQ6" s="59" t="n">
        <v>0</v>
      </c>
      <c r="AR6" s="76" t="n">
        <v>0</v>
      </c>
      <c r="AS6" s="76" t="n">
        <v>0</v>
      </c>
      <c r="AT6" s="59" t="n">
        <v>0</v>
      </c>
      <c r="AU6" s="76" t="n">
        <v>0</v>
      </c>
      <c r="AV6" s="59" t="n">
        <v>0</v>
      </c>
      <c r="AW6" s="59" t="n">
        <v>4</v>
      </c>
      <c r="AY6" s="77" t="n">
        <v>0</v>
      </c>
      <c r="AZ6" s="77" t="n">
        <v>0</v>
      </c>
      <c r="BA6" s="77" t="n">
        <v>0</v>
      </c>
      <c r="BB6" s="77" t="n">
        <f aca="false">AZ6-AY6</f>
        <v>0</v>
      </c>
      <c r="BC6" s="77" t="str">
        <f aca="false">AN6</f>
        <v>no data</v>
      </c>
      <c r="BD6" s="139" t="n">
        <f aca="false">BA6/24</f>
        <v>0</v>
      </c>
      <c r="BE6" s="79" t="n">
        <v>0</v>
      </c>
      <c r="BF6" s="80" t="n">
        <v>0</v>
      </c>
      <c r="BG6" s="82" t="n">
        <v>0</v>
      </c>
      <c r="BH6" s="82" t="n">
        <v>0</v>
      </c>
      <c r="BI6" s="142" t="n">
        <v>50</v>
      </c>
      <c r="BJ6" s="82" t="n">
        <v>0</v>
      </c>
      <c r="BK6" s="81" t="n">
        <v>0</v>
      </c>
      <c r="BL6" s="78" t="n">
        <f aca="false">SUM(BE6:BF6)</f>
        <v>0</v>
      </c>
      <c r="BM6" s="77" t="n">
        <v>0</v>
      </c>
      <c r="BN6" s="77" t="n">
        <v>0</v>
      </c>
      <c r="BO6" s="78" t="n">
        <v>0</v>
      </c>
    </row>
    <row r="7" customFormat="false" ht="14.3" hidden="false" customHeight="false" outlineLevel="0" collapsed="false">
      <c r="A7" s="189"/>
      <c r="B7" s="55" t="n">
        <v>43768</v>
      </c>
      <c r="C7" s="56" t="n">
        <v>75.6</v>
      </c>
      <c r="D7" s="57" t="n">
        <v>0.676</v>
      </c>
      <c r="E7" s="58" t="n">
        <v>70.2</v>
      </c>
      <c r="F7" s="59" t="n">
        <v>84</v>
      </c>
      <c r="G7" s="59" t="n">
        <v>68</v>
      </c>
      <c r="H7" s="60" t="n">
        <v>0</v>
      </c>
      <c r="I7" s="60" t="n">
        <v>0</v>
      </c>
      <c r="J7" s="60" t="n">
        <v>0</v>
      </c>
      <c r="K7" s="60" t="n">
        <v>0</v>
      </c>
      <c r="L7" s="61" t="n">
        <v>24</v>
      </c>
      <c r="M7" s="61" t="n">
        <v>0</v>
      </c>
      <c r="N7" s="61" t="n">
        <v>24</v>
      </c>
      <c r="O7" s="61" t="n">
        <v>0</v>
      </c>
      <c r="P7" s="61" t="n">
        <v>0</v>
      </c>
      <c r="Q7" s="61" t="n">
        <v>0</v>
      </c>
      <c r="R7" s="61" t="n">
        <v>3642</v>
      </c>
      <c r="S7" s="62" t="n">
        <v>3592</v>
      </c>
      <c r="T7" s="62" t="n">
        <v>0</v>
      </c>
      <c r="U7" s="63" t="n">
        <v>0</v>
      </c>
      <c r="V7" s="63" t="n">
        <v>0</v>
      </c>
      <c r="W7" s="60" t="n">
        <v>40</v>
      </c>
      <c r="X7" s="60" t="n">
        <v>0</v>
      </c>
      <c r="Y7" s="60" t="n">
        <v>40</v>
      </c>
      <c r="Z7" s="60" t="n">
        <v>0</v>
      </c>
      <c r="AA7" s="60" t="n">
        <v>60</v>
      </c>
      <c r="AB7" s="59" t="n">
        <v>0</v>
      </c>
      <c r="AC7" s="59" t="n">
        <f aca="false">(V7-U7)+AW7</f>
        <v>5</v>
      </c>
      <c r="AD7" s="65" t="n">
        <f aca="false">U7-T7</f>
        <v>0</v>
      </c>
      <c r="AE7" s="59" t="n">
        <v>0</v>
      </c>
      <c r="AF7" s="66" t="str">
        <f aca="false">IF(AE7&gt;0, V7/(AE7*24),"no data")</f>
        <v>no data</v>
      </c>
      <c r="AG7" s="67" t="n">
        <f aca="false">IF(R7&gt;0,R7/24,"no data")</f>
        <v>151.75</v>
      </c>
      <c r="AH7" s="66" t="str">
        <f aca="false">IF(U7&gt;0,(U7/R7),"no data")</f>
        <v>no data</v>
      </c>
      <c r="AI7" s="68" t="n">
        <f aca="false">(1440-((W7*X7)+(Y7*Z7)+(AA7*AB7))/(W7+Y7+AA7))/1440</f>
        <v>1</v>
      </c>
      <c r="AJ7" s="69" t="str">
        <f aca="false">IF(U7&gt;0,(1440-((X7*W7+AQ7*AR7)+(Z7*Y7+AS7*AT7)+(AA7*AB7+AU7*AV7))/(W7+Y7+AA7))/1440,"no data")</f>
        <v>no data</v>
      </c>
      <c r="AK7" s="91" t="n">
        <v>0</v>
      </c>
      <c r="AL7" s="166" t="n">
        <v>0</v>
      </c>
      <c r="AM7" s="58" t="n">
        <f aca="false">AK7*AL7</f>
        <v>0</v>
      </c>
      <c r="AN7" s="166" t="str">
        <f aca="false">IF(U7&gt;0,((((#REF!*#REF!)+(AK7*AL7))/(U7*1000))*1000000),"no data")</f>
        <v>no data</v>
      </c>
      <c r="AO7" s="168" t="n">
        <f aca="false">S7/24</f>
        <v>149.666666666667</v>
      </c>
      <c r="AP7" s="34"/>
      <c r="AQ7" s="59" t="n">
        <v>0</v>
      </c>
      <c r="AR7" s="76" t="n">
        <v>0</v>
      </c>
      <c r="AS7" s="76" t="n">
        <v>0</v>
      </c>
      <c r="AT7" s="59" t="n">
        <v>0</v>
      </c>
      <c r="AU7" s="76" t="n">
        <v>0</v>
      </c>
      <c r="AV7" s="59" t="n">
        <v>0</v>
      </c>
      <c r="AW7" s="59" t="n">
        <v>5</v>
      </c>
      <c r="AY7" s="77" t="n">
        <v>0</v>
      </c>
      <c r="AZ7" s="77" t="n">
        <v>0</v>
      </c>
      <c r="BA7" s="77" t="n">
        <v>0</v>
      </c>
      <c r="BB7" s="77" t="n">
        <f aca="false">AZ7-AY7</f>
        <v>0</v>
      </c>
      <c r="BC7" s="77" t="str">
        <f aca="false">AN7</f>
        <v>no data</v>
      </c>
      <c r="BD7" s="139" t="n">
        <f aca="false">BA7/24</f>
        <v>0</v>
      </c>
      <c r="BE7" s="79" t="n">
        <v>0</v>
      </c>
      <c r="BF7" s="80" t="n">
        <v>0</v>
      </c>
      <c r="BG7" s="82" t="n">
        <v>0</v>
      </c>
      <c r="BH7" s="82" t="n">
        <v>0</v>
      </c>
      <c r="BI7" s="142" t="n">
        <v>50</v>
      </c>
      <c r="BJ7" s="82" t="n">
        <v>0</v>
      </c>
      <c r="BK7" s="81" t="n">
        <v>0</v>
      </c>
      <c r="BL7" s="78" t="n">
        <f aca="false">SUM(BE7:BF7)</f>
        <v>0</v>
      </c>
      <c r="BM7" s="77" t="n">
        <v>0</v>
      </c>
      <c r="BN7" s="77" t="n">
        <v>0</v>
      </c>
      <c r="BO7" s="78" t="n">
        <v>0</v>
      </c>
    </row>
    <row r="8" customFormat="false" ht="14.3" hidden="false" customHeight="false" outlineLevel="0" collapsed="false">
      <c r="A8" s="189"/>
      <c r="B8" s="55" t="n">
        <v>43769</v>
      </c>
      <c r="C8" s="56" t="n">
        <v>78</v>
      </c>
      <c r="D8" s="57" t="n">
        <v>0.578</v>
      </c>
      <c r="E8" s="147" t="n">
        <v>66.42</v>
      </c>
      <c r="F8" s="59" t="n">
        <v>94</v>
      </c>
      <c r="G8" s="59" t="n">
        <v>67</v>
      </c>
      <c r="H8" s="60" t="n">
        <v>0</v>
      </c>
      <c r="I8" s="60" t="n">
        <v>0</v>
      </c>
      <c r="J8" s="60" t="n">
        <v>0</v>
      </c>
      <c r="K8" s="60" t="n">
        <v>0</v>
      </c>
      <c r="L8" s="61" t="n">
        <v>24</v>
      </c>
      <c r="M8" s="61" t="n">
        <v>0</v>
      </c>
      <c r="N8" s="61" t="n">
        <v>24</v>
      </c>
      <c r="O8" s="61" t="n">
        <v>0</v>
      </c>
      <c r="P8" s="61" t="n">
        <v>0</v>
      </c>
      <c r="Q8" s="61" t="n">
        <v>0</v>
      </c>
      <c r="R8" s="61" t="n">
        <v>3614</v>
      </c>
      <c r="S8" s="62" t="n">
        <v>3569</v>
      </c>
      <c r="T8" s="62" t="n">
        <v>0</v>
      </c>
      <c r="U8" s="63" t="n">
        <v>0</v>
      </c>
      <c r="V8" s="63" t="n">
        <v>0</v>
      </c>
      <c r="W8" s="60" t="n">
        <v>40</v>
      </c>
      <c r="X8" s="60" t="n">
        <v>0</v>
      </c>
      <c r="Y8" s="60" t="n">
        <v>40</v>
      </c>
      <c r="Z8" s="60" t="n">
        <v>0</v>
      </c>
      <c r="AA8" s="60" t="n">
        <v>60</v>
      </c>
      <c r="AB8" s="59" t="n">
        <v>0</v>
      </c>
      <c r="AC8" s="59" t="n">
        <f aca="false">(V8-U8)+AW8</f>
        <v>5</v>
      </c>
      <c r="AD8" s="65" t="n">
        <f aca="false">U8-T8</f>
        <v>0</v>
      </c>
      <c r="AE8" s="59" t="n">
        <v>0</v>
      </c>
      <c r="AF8" s="66" t="str">
        <f aca="false">IF(AE11&gt;0, V11/(AE11*24),"no data")</f>
        <v>no data</v>
      </c>
      <c r="AG8" s="67" t="n">
        <f aca="false">IF(R8&gt;0,R8/24,"no data")</f>
        <v>150.583333333333</v>
      </c>
      <c r="AH8" s="66" t="str">
        <f aca="false">IF(U11&gt;0,(U11/R11),"no data")</f>
        <v>no data</v>
      </c>
      <c r="AI8" s="68" t="n">
        <f aca="false">(1440-((W8*X8)+(Y8*Z8)+(AA8*AB8))/(W8+Y8+AA8))/1440</f>
        <v>1</v>
      </c>
      <c r="AJ8" s="69" t="str">
        <f aca="false">IF(U11&gt;0,(1440-((X11*W11+AQ8*AR8)+(Z11*Y11+AS8*AT8)+(AA11*AB11+AU8*AV8))/(W11+Y11+AA11))/1440,"no data")</f>
        <v>no data</v>
      </c>
      <c r="AK8" s="70" t="n">
        <v>0</v>
      </c>
      <c r="AL8" s="170" t="n">
        <v>0</v>
      </c>
      <c r="AM8" s="58" t="n">
        <f aca="false">AK8*AL8</f>
        <v>0</v>
      </c>
      <c r="AN8" s="166" t="str">
        <f aca="false">IF(U11&gt;0,((((#REF!*#REF!)+(AK8*AL8))/(U11*1000))*1000000),"no data")</f>
        <v>no data</v>
      </c>
      <c r="AO8" s="168" t="n">
        <f aca="false">S8/24</f>
        <v>148.708333333333</v>
      </c>
      <c r="AP8" s="34"/>
      <c r="AQ8" s="59" t="n">
        <v>0</v>
      </c>
      <c r="AR8" s="76" t="n">
        <v>0</v>
      </c>
      <c r="AS8" s="76" t="n">
        <v>0</v>
      </c>
      <c r="AT8" s="59" t="n">
        <v>0</v>
      </c>
      <c r="AU8" s="76" t="n">
        <v>0</v>
      </c>
      <c r="AV8" s="59" t="n">
        <v>0</v>
      </c>
      <c r="AW8" s="59" t="n">
        <v>5</v>
      </c>
      <c r="AY8" s="77" t="n">
        <v>0</v>
      </c>
      <c r="AZ8" s="77" t="n">
        <v>0</v>
      </c>
      <c r="BA8" s="77" t="n">
        <v>0</v>
      </c>
      <c r="BB8" s="77" t="n">
        <f aca="false">AZ8-AY8</f>
        <v>0</v>
      </c>
      <c r="BC8" s="77" t="str">
        <f aca="false">AN8</f>
        <v>no data</v>
      </c>
      <c r="BD8" s="139" t="n">
        <f aca="false">BA8/24</f>
        <v>0</v>
      </c>
      <c r="BE8" s="79" t="n">
        <v>0</v>
      </c>
      <c r="BF8" s="80" t="n">
        <v>0</v>
      </c>
      <c r="BG8" s="82" t="n">
        <v>0</v>
      </c>
      <c r="BH8" s="82" t="n">
        <v>0</v>
      </c>
      <c r="BI8" s="142" t="n">
        <v>50</v>
      </c>
      <c r="BJ8" s="82" t="n">
        <v>0</v>
      </c>
      <c r="BK8" s="81" t="n">
        <v>0</v>
      </c>
      <c r="BL8" s="78" t="n">
        <f aca="false">SUM(BE8:BF8)</f>
        <v>0</v>
      </c>
      <c r="BM8" s="77" t="n">
        <v>0</v>
      </c>
      <c r="BN8" s="77" t="n">
        <v>0</v>
      </c>
      <c r="BO8" s="78" t="n">
        <v>0</v>
      </c>
    </row>
    <row r="9" customFormat="false" ht="14.3" hidden="false" customHeight="false" outlineLevel="0" collapsed="false">
      <c r="A9" s="189"/>
      <c r="B9" s="55" t="n">
        <v>43770</v>
      </c>
      <c r="C9" s="56" t="n">
        <v>75.7</v>
      </c>
      <c r="D9" s="57" t="n">
        <v>0.648</v>
      </c>
      <c r="E9" s="147" t="n">
        <v>69.04</v>
      </c>
      <c r="F9" s="59" t="n">
        <v>88</v>
      </c>
      <c r="G9" s="59" t="n">
        <v>70</v>
      </c>
      <c r="H9" s="60" t="n">
        <v>0</v>
      </c>
      <c r="I9" s="60" t="n">
        <v>0</v>
      </c>
      <c r="J9" s="60" t="n">
        <v>0</v>
      </c>
      <c r="K9" s="60" t="n">
        <v>0</v>
      </c>
      <c r="L9" s="61" t="n">
        <v>24</v>
      </c>
      <c r="M9" s="61" t="n">
        <v>0</v>
      </c>
      <c r="N9" s="61" t="n">
        <v>24</v>
      </c>
      <c r="O9" s="61" t="n">
        <v>0</v>
      </c>
      <c r="P9" s="61" t="n">
        <v>0</v>
      </c>
      <c r="Q9" s="61" t="n">
        <v>0</v>
      </c>
      <c r="R9" s="248" t="n">
        <v>3638</v>
      </c>
      <c r="S9" s="65" t="n">
        <v>3588</v>
      </c>
      <c r="T9" s="62" t="n">
        <v>0</v>
      </c>
      <c r="U9" s="63" t="n">
        <v>0</v>
      </c>
      <c r="V9" s="63" t="n">
        <v>0</v>
      </c>
      <c r="W9" s="60" t="n">
        <v>40</v>
      </c>
      <c r="X9" s="60" t="n">
        <v>0</v>
      </c>
      <c r="Y9" s="60" t="n">
        <v>40</v>
      </c>
      <c r="Z9" s="60" t="n">
        <v>0</v>
      </c>
      <c r="AA9" s="60" t="n">
        <v>60</v>
      </c>
      <c r="AB9" s="59" t="n">
        <v>0</v>
      </c>
      <c r="AC9" s="60" t="n">
        <f aca="false">(V9-U9)+AW9</f>
        <v>4</v>
      </c>
      <c r="AD9" s="65" t="n">
        <f aca="false">U9-T9</f>
        <v>0</v>
      </c>
      <c r="AE9" s="59" t="n">
        <v>0</v>
      </c>
      <c r="AF9" s="66" t="str">
        <f aca="false">IF(AE9&gt;0, V9/(AE9*24),"no data")</f>
        <v>no data</v>
      </c>
      <c r="AG9" s="67" t="n">
        <f aca="false">IF(R9&gt;0,R9/24,"no data")</f>
        <v>151.583333333333</v>
      </c>
      <c r="AH9" s="66" t="str">
        <f aca="false">IF(U9&gt;0,(U9/R9),"no data")</f>
        <v>no data</v>
      </c>
      <c r="AI9" s="68" t="n">
        <f aca="false">(1440-((W9*X9)+(Y9*Z9)+(AA9*AB9))/(W9+Y9+AA9))/1440</f>
        <v>1</v>
      </c>
      <c r="AJ9" s="69" t="str">
        <f aca="false">IF(U9&gt;0,(1440-((X9*W9+AQ9*AR9)+(Z9*Y9+AS9*AT9)+(AA9*AB9+AU9*AV9))/(W9+Y9+AA9))/1440,"no data")</f>
        <v>no data</v>
      </c>
      <c r="AK9" s="70" t="n">
        <v>0</v>
      </c>
      <c r="AL9" s="170" t="n">
        <v>0</v>
      </c>
      <c r="AM9" s="58" t="n">
        <f aca="false">AK9*AL9</f>
        <v>0</v>
      </c>
      <c r="AN9" s="166" t="str">
        <f aca="false">IF(U9&gt;0,((((#REF!*#REF!)+(AK9*AL9))/(U9*1000))*1000000),"no data")</f>
        <v>no data</v>
      </c>
      <c r="AO9" s="168" t="n">
        <f aca="false">S9/24</f>
        <v>149.5</v>
      </c>
      <c r="AP9" s="34"/>
      <c r="AQ9" s="59" t="n">
        <v>0</v>
      </c>
      <c r="AR9" s="76" t="n">
        <v>0</v>
      </c>
      <c r="AS9" s="76" t="n">
        <v>0</v>
      </c>
      <c r="AT9" s="59" t="n">
        <v>0</v>
      </c>
      <c r="AU9" s="76" t="n">
        <v>0</v>
      </c>
      <c r="AV9" s="59" t="n">
        <v>0</v>
      </c>
      <c r="AW9" s="59" t="n">
        <v>4</v>
      </c>
      <c r="AY9" s="77" t="n">
        <v>0</v>
      </c>
      <c r="AZ9" s="77" t="n">
        <v>0</v>
      </c>
      <c r="BA9" s="77" t="n">
        <v>0</v>
      </c>
      <c r="BB9" s="77" t="n">
        <f aca="false">AZ9-AY9</f>
        <v>0</v>
      </c>
      <c r="BC9" s="77" t="str">
        <f aca="false">AN9</f>
        <v>no data</v>
      </c>
      <c r="BD9" s="139" t="n">
        <f aca="false">BA9/24</f>
        <v>0</v>
      </c>
      <c r="BE9" s="79" t="n">
        <v>0</v>
      </c>
      <c r="BF9" s="80" t="n">
        <v>0</v>
      </c>
      <c r="BG9" s="82" t="n">
        <v>0</v>
      </c>
      <c r="BH9" s="82" t="n">
        <v>0</v>
      </c>
      <c r="BI9" s="142" t="n">
        <v>50</v>
      </c>
      <c r="BJ9" s="82" t="n">
        <v>0</v>
      </c>
      <c r="BK9" s="81" t="n">
        <v>0</v>
      </c>
      <c r="BL9" s="78" t="n">
        <f aca="false">SUM(BE9:BF9)</f>
        <v>0</v>
      </c>
      <c r="BM9" s="77" t="n">
        <v>0</v>
      </c>
      <c r="BN9" s="77" t="n">
        <v>0</v>
      </c>
      <c r="BO9" s="78" t="n">
        <v>0</v>
      </c>
    </row>
    <row r="10" customFormat="false" ht="14.3" hidden="false" customHeight="false" outlineLevel="0" collapsed="false">
      <c r="A10" s="189"/>
      <c r="B10" s="55" t="n">
        <v>43771</v>
      </c>
      <c r="C10" s="56" t="n">
        <v>75.6</v>
      </c>
      <c r="D10" s="57" t="n">
        <v>0.674</v>
      </c>
      <c r="E10" s="58" t="n">
        <v>69.96</v>
      </c>
      <c r="F10" s="59" t="n">
        <v>84</v>
      </c>
      <c r="G10" s="59" t="n">
        <v>68</v>
      </c>
      <c r="H10" s="60" t="n">
        <v>0</v>
      </c>
      <c r="I10" s="60" t="n">
        <v>0</v>
      </c>
      <c r="J10" s="60" t="n">
        <v>0</v>
      </c>
      <c r="K10" s="60" t="n">
        <v>0</v>
      </c>
      <c r="L10" s="61" t="n">
        <v>24</v>
      </c>
      <c r="M10" s="61" t="n">
        <v>0</v>
      </c>
      <c r="N10" s="61" t="n">
        <v>24</v>
      </c>
      <c r="O10" s="61" t="n">
        <v>0</v>
      </c>
      <c r="P10" s="61" t="n">
        <v>0</v>
      </c>
      <c r="Q10" s="61" t="n">
        <v>0</v>
      </c>
      <c r="R10" s="61" t="n">
        <v>3642</v>
      </c>
      <c r="S10" s="62" t="n">
        <v>3592</v>
      </c>
      <c r="T10" s="62" t="n">
        <v>0</v>
      </c>
      <c r="U10" s="63" t="n">
        <v>0</v>
      </c>
      <c r="V10" s="63" t="n">
        <v>0</v>
      </c>
      <c r="W10" s="60" t="n">
        <v>40</v>
      </c>
      <c r="X10" s="60" t="n">
        <v>0</v>
      </c>
      <c r="Y10" s="60" t="n">
        <v>40</v>
      </c>
      <c r="Z10" s="60" t="n">
        <v>0</v>
      </c>
      <c r="AA10" s="60" t="n">
        <v>60</v>
      </c>
      <c r="AB10" s="59" t="n">
        <v>0</v>
      </c>
      <c r="AC10" s="59" t="n">
        <f aca="false">(V10-U10)+AW10</f>
        <v>5</v>
      </c>
      <c r="AD10" s="65" t="n">
        <f aca="false">U10-T10</f>
        <v>0</v>
      </c>
      <c r="AE10" s="59" t="n">
        <v>0</v>
      </c>
      <c r="AF10" s="66" t="str">
        <f aca="false">IF(AE10&gt;0, V10/(AE10*24),"no data")</f>
        <v>no data</v>
      </c>
      <c r="AG10" s="67" t="n">
        <f aca="false">IF(R10&gt;0,R10/24,"no data")</f>
        <v>151.75</v>
      </c>
      <c r="AH10" s="66" t="str">
        <f aca="false">IF(U10&gt;0,(U10/R10),"no data")</f>
        <v>no data</v>
      </c>
      <c r="AI10" s="68" t="n">
        <f aca="false">(1440-((W10*X10)+(Y10*Z10)+(AA10*AB10))/(W10+Y10+AA10))/1440</f>
        <v>1</v>
      </c>
      <c r="AJ10" s="69" t="str">
        <f aca="false">IF(U10&gt;0,(1440-((X10*W10+AQ10*AR10)+(Z10*Y10+AS10*AT10)+(AA10*AB10+AU10*AV10))/(W10+Y10+AA10))/1440,"no data")</f>
        <v>no data</v>
      </c>
      <c r="AK10" s="70" t="n">
        <v>0</v>
      </c>
      <c r="AL10" s="170" t="n">
        <v>0</v>
      </c>
      <c r="AM10" s="58" t="n">
        <f aca="false">AK10*AL10</f>
        <v>0</v>
      </c>
      <c r="AN10" s="166" t="str">
        <f aca="false">IF(U10&gt;0,((((#REF!*#REF!)+(AK10*AL10))/(U10*1000))*1000000),"no data")</f>
        <v>no data</v>
      </c>
      <c r="AO10" s="168" t="n">
        <f aca="false">S10/24</f>
        <v>149.666666666667</v>
      </c>
      <c r="AP10" s="34"/>
      <c r="AQ10" s="59" t="n">
        <v>0</v>
      </c>
      <c r="AR10" s="76" t="n">
        <v>0</v>
      </c>
      <c r="AS10" s="76" t="n">
        <v>0</v>
      </c>
      <c r="AT10" s="59" t="n">
        <v>0</v>
      </c>
      <c r="AU10" s="76" t="n">
        <v>0</v>
      </c>
      <c r="AV10" s="59" t="n">
        <v>0</v>
      </c>
      <c r="AW10" s="59" t="n">
        <v>5</v>
      </c>
      <c r="AY10" s="77" t="n">
        <v>0</v>
      </c>
      <c r="AZ10" s="77" t="n">
        <v>0</v>
      </c>
      <c r="BA10" s="77" t="n">
        <v>0</v>
      </c>
      <c r="BB10" s="77" t="n">
        <f aca="false">AZ10-AY10</f>
        <v>0</v>
      </c>
      <c r="BC10" s="77" t="str">
        <f aca="false">AN10</f>
        <v>no data</v>
      </c>
      <c r="BD10" s="139" t="n">
        <f aca="false">BA10/24</f>
        <v>0</v>
      </c>
      <c r="BE10" s="79" t="n">
        <v>0</v>
      </c>
      <c r="BF10" s="80" t="n">
        <v>0</v>
      </c>
      <c r="BG10" s="82" t="n">
        <v>0</v>
      </c>
      <c r="BH10" s="82" t="n">
        <v>0</v>
      </c>
      <c r="BI10" s="142" t="n">
        <v>50</v>
      </c>
      <c r="BJ10" s="82" t="n">
        <v>0</v>
      </c>
      <c r="BK10" s="81" t="n">
        <v>0</v>
      </c>
      <c r="BL10" s="78" t="n">
        <f aca="false">SUM(BE10:BF10)</f>
        <v>0</v>
      </c>
      <c r="BM10" s="77" t="n">
        <v>0</v>
      </c>
      <c r="BN10" s="77" t="n">
        <v>0</v>
      </c>
      <c r="BO10" s="78" t="n">
        <v>0</v>
      </c>
    </row>
    <row r="11" customFormat="false" ht="14.3" hidden="false" customHeight="false" outlineLevel="0" collapsed="false">
      <c r="A11" s="189"/>
      <c r="B11" s="55" t="n">
        <v>43772</v>
      </c>
      <c r="C11" s="56" t="n">
        <v>76.14</v>
      </c>
      <c r="D11" s="57" t="n">
        <v>0.619</v>
      </c>
      <c r="E11" s="58" t="n">
        <v>68.32</v>
      </c>
      <c r="F11" s="59" t="n">
        <v>90</v>
      </c>
      <c r="G11" s="59" t="n">
        <v>67</v>
      </c>
      <c r="H11" s="60" t="n">
        <v>0</v>
      </c>
      <c r="I11" s="60" t="n">
        <v>0</v>
      </c>
      <c r="J11" s="60" t="n">
        <v>0</v>
      </c>
      <c r="K11" s="60" t="n">
        <v>0</v>
      </c>
      <c r="L11" s="61" t="n">
        <v>24</v>
      </c>
      <c r="M11" s="61" t="n">
        <v>0</v>
      </c>
      <c r="N11" s="61" t="n">
        <v>24</v>
      </c>
      <c r="O11" s="61" t="n">
        <v>0</v>
      </c>
      <c r="P11" s="61" t="n">
        <v>0</v>
      </c>
      <c r="Q11" s="61" t="n">
        <v>0</v>
      </c>
      <c r="R11" s="61" t="n">
        <v>3631</v>
      </c>
      <c r="S11" s="62" t="n">
        <v>3593</v>
      </c>
      <c r="T11" s="62" t="n">
        <v>0</v>
      </c>
      <c r="U11" s="63" t="n">
        <v>0</v>
      </c>
      <c r="V11" s="63" t="n">
        <v>0</v>
      </c>
      <c r="W11" s="60" t="n">
        <v>40</v>
      </c>
      <c r="X11" s="60" t="n">
        <v>0</v>
      </c>
      <c r="Y11" s="60" t="n">
        <v>40</v>
      </c>
      <c r="Z11" s="60" t="n">
        <v>0</v>
      </c>
      <c r="AA11" s="60" t="n">
        <v>60</v>
      </c>
      <c r="AB11" s="59" t="n">
        <v>0</v>
      </c>
      <c r="AC11" s="59" t="n">
        <v>5</v>
      </c>
      <c r="AD11" s="65" t="n">
        <f aca="false">U11-T11</f>
        <v>0</v>
      </c>
      <c r="AE11" s="59" t="n">
        <v>0</v>
      </c>
      <c r="AF11" s="66" t="str">
        <f aca="false">IF(AE11&gt;0, V11/(AE11*24),"no data")</f>
        <v>no data</v>
      </c>
      <c r="AG11" s="67" t="n">
        <f aca="false">IF(R11&gt;0,R11/24,"no data")</f>
        <v>151.291666666667</v>
      </c>
      <c r="AH11" s="66" t="str">
        <f aca="false">IF(U11&gt;0,(U11/R11),"no data")</f>
        <v>no data</v>
      </c>
      <c r="AI11" s="68" t="n">
        <v>1</v>
      </c>
      <c r="AJ11" s="69" t="str">
        <f aca="false">IF(U11&gt;0,(1440-((X11*W11+AQ11*AR11)+(Z11*Y11+AS11*AT11)+(AA11*AB11+AU11*AV11))/(W11+Y11+AA11))/1440,"no data")</f>
        <v>no data</v>
      </c>
      <c r="AK11" s="70" t="n">
        <v>0</v>
      </c>
      <c r="AL11" s="170" t="n">
        <v>0</v>
      </c>
      <c r="AM11" s="58" t="n">
        <f aca="false">AK11*AL11</f>
        <v>0</v>
      </c>
      <c r="AN11" s="166" t="str">
        <f aca="false">IF(U11&gt;0,((((#REF!*#REF!)+(AK11*AL11))/(U11*1000))*1000000),"no data")</f>
        <v>no data</v>
      </c>
      <c r="AO11" s="168" t="n">
        <f aca="false">S11/24</f>
        <v>149.708333333333</v>
      </c>
      <c r="AP11" s="34"/>
      <c r="AQ11" s="59" t="n">
        <v>0</v>
      </c>
      <c r="AR11" s="76" t="n">
        <v>0</v>
      </c>
      <c r="AS11" s="76" t="n">
        <v>0</v>
      </c>
      <c r="AT11" s="59" t="n">
        <v>0</v>
      </c>
      <c r="AU11" s="76" t="n">
        <v>0</v>
      </c>
      <c r="AV11" s="59" t="n">
        <v>0</v>
      </c>
      <c r="AW11" s="59" t="n">
        <v>5</v>
      </c>
      <c r="AY11" s="77" t="n">
        <v>0</v>
      </c>
      <c r="AZ11" s="77" t="n">
        <v>0</v>
      </c>
      <c r="BA11" s="77" t="n">
        <v>0</v>
      </c>
      <c r="BB11" s="77" t="n">
        <v>0</v>
      </c>
      <c r="BC11" s="77" t="str">
        <f aca="false">AN11</f>
        <v>no data</v>
      </c>
      <c r="BD11" s="139" t="n">
        <f aca="false">BA11/24</f>
        <v>0</v>
      </c>
      <c r="BE11" s="79" t="n">
        <v>0</v>
      </c>
      <c r="BF11" s="80" t="n">
        <v>0</v>
      </c>
      <c r="BG11" s="82" t="n">
        <v>0</v>
      </c>
      <c r="BH11" s="82" t="n">
        <v>0</v>
      </c>
      <c r="BI11" s="142" t="n">
        <v>50</v>
      </c>
      <c r="BJ11" s="82" t="n">
        <v>0</v>
      </c>
      <c r="BK11" s="81" t="n">
        <v>0</v>
      </c>
      <c r="BL11" s="78" t="n">
        <f aca="false">SUM(BE11:BF11)</f>
        <v>0</v>
      </c>
      <c r="BM11" s="77" t="n">
        <v>0</v>
      </c>
      <c r="BN11" s="77" t="n">
        <v>0</v>
      </c>
      <c r="BO11" s="78" t="n">
        <v>0</v>
      </c>
    </row>
    <row r="12" customFormat="false" ht="14.3" hidden="false" customHeight="false" outlineLevel="0" collapsed="false">
      <c r="A12" s="189"/>
      <c r="B12" s="55" t="n">
        <v>43773</v>
      </c>
      <c r="C12" s="56" t="n">
        <v>75.9</v>
      </c>
      <c r="D12" s="57" t="n">
        <v>0.645</v>
      </c>
      <c r="E12" s="58" t="n">
        <v>69.4</v>
      </c>
      <c r="F12" s="59" t="n">
        <v>89</v>
      </c>
      <c r="G12" s="59" t="n">
        <v>66</v>
      </c>
      <c r="H12" s="60" t="n">
        <v>0</v>
      </c>
      <c r="I12" s="60" t="n">
        <v>0</v>
      </c>
      <c r="J12" s="60" t="n">
        <v>0</v>
      </c>
      <c r="K12" s="60" t="n">
        <v>0</v>
      </c>
      <c r="L12" s="61" t="n">
        <v>24</v>
      </c>
      <c r="M12" s="61" t="n">
        <v>0</v>
      </c>
      <c r="N12" s="61" t="n">
        <v>24</v>
      </c>
      <c r="O12" s="61" t="n">
        <v>0</v>
      </c>
      <c r="P12" s="61" t="n">
        <v>0</v>
      </c>
      <c r="Q12" s="61" t="n">
        <v>0</v>
      </c>
      <c r="R12" s="61" t="n">
        <v>3635</v>
      </c>
      <c r="S12" s="62" t="n">
        <v>3592</v>
      </c>
      <c r="T12" s="62" t="n">
        <v>0</v>
      </c>
      <c r="U12" s="63" t="n">
        <v>0</v>
      </c>
      <c r="V12" s="63" t="n">
        <v>0</v>
      </c>
      <c r="W12" s="60" t="n">
        <v>40</v>
      </c>
      <c r="X12" s="60" t="n">
        <v>0</v>
      </c>
      <c r="Y12" s="60" t="n">
        <v>40</v>
      </c>
      <c r="Z12" s="60" t="n">
        <v>0</v>
      </c>
      <c r="AA12" s="60" t="n">
        <v>60</v>
      </c>
      <c r="AB12" s="59" t="n">
        <v>0</v>
      </c>
      <c r="AC12" s="59" t="n">
        <v>4</v>
      </c>
      <c r="AD12" s="65" t="n">
        <f aca="false">U12-T12</f>
        <v>0</v>
      </c>
      <c r="AE12" s="59" t="n">
        <v>0</v>
      </c>
      <c r="AF12" s="66" t="str">
        <f aca="false">IF(AE12&gt;0, V12/(AE12*24),"no data")</f>
        <v>no data</v>
      </c>
      <c r="AG12" s="67" t="n">
        <f aca="false">IF(R12&gt;0,R12/24,"no data")</f>
        <v>151.458333333333</v>
      </c>
      <c r="AH12" s="66" t="str">
        <f aca="false">IF(U12&gt;0,(U12/R12),"no data")</f>
        <v>no data</v>
      </c>
      <c r="AI12" s="68" t="n">
        <f aca="false">(1440-((W12*X12)+(Y12*Z12)+(AA12*AB12))/(W12+Y12+AA12))/1440</f>
        <v>1</v>
      </c>
      <c r="AJ12" s="69" t="str">
        <f aca="false">IF(U12&gt;0,(1440-((X12*W12+AQ12*AR12)+(Z12*Y12+AS12*AT12)+(AA12*AB12+AU12*AV12))/(W12+Y12+AA12))/1440,"no data")</f>
        <v>no data</v>
      </c>
      <c r="AK12" s="70" t="n">
        <v>0</v>
      </c>
      <c r="AL12" s="170" t="n">
        <v>0</v>
      </c>
      <c r="AM12" s="58" t="n">
        <f aca="false">AK12*AL12</f>
        <v>0</v>
      </c>
      <c r="AN12" s="166" t="str">
        <f aca="false">IF(U12&gt;0,((((#REF!*#REF!)+(AK12*AL12))/(U12*1000))*1000000),"no data")</f>
        <v>no data</v>
      </c>
      <c r="AO12" s="168" t="n">
        <f aca="false">S12/24</f>
        <v>149.666666666667</v>
      </c>
      <c r="AP12" s="34"/>
      <c r="AQ12" s="59" t="n">
        <v>0</v>
      </c>
      <c r="AR12" s="76" t="n">
        <v>0</v>
      </c>
      <c r="AS12" s="76" t="n">
        <v>0</v>
      </c>
      <c r="AT12" s="59" t="n">
        <v>0</v>
      </c>
      <c r="AU12" s="76" t="n">
        <v>0</v>
      </c>
      <c r="AV12" s="59" t="n">
        <v>0</v>
      </c>
      <c r="AW12" s="59" t="n">
        <v>4</v>
      </c>
      <c r="AY12" s="77" t="n">
        <v>0</v>
      </c>
      <c r="AZ12" s="77" t="n">
        <v>0</v>
      </c>
      <c r="BA12" s="77" t="n">
        <v>0</v>
      </c>
      <c r="BB12" s="77" t="n">
        <f aca="false">AZ12-AY12</f>
        <v>0</v>
      </c>
      <c r="BC12" s="77" t="str">
        <f aca="false">AN12</f>
        <v>no data</v>
      </c>
      <c r="BD12" s="139" t="n">
        <f aca="false">BA12/24</f>
        <v>0</v>
      </c>
      <c r="BE12" s="79" t="n">
        <v>0</v>
      </c>
      <c r="BF12" s="80" t="n">
        <v>0</v>
      </c>
      <c r="BG12" s="82" t="n">
        <v>0</v>
      </c>
      <c r="BH12" s="82" t="n">
        <v>0</v>
      </c>
      <c r="BI12" s="142" t="n">
        <v>50</v>
      </c>
      <c r="BJ12" s="82" t="n">
        <v>0</v>
      </c>
      <c r="BK12" s="81" t="n">
        <v>0</v>
      </c>
      <c r="BL12" s="78" t="n">
        <f aca="false">SUM(BE12:BF12)</f>
        <v>0</v>
      </c>
      <c r="BM12" s="77" t="n">
        <v>0</v>
      </c>
      <c r="BN12" s="77" t="n">
        <v>0</v>
      </c>
      <c r="BO12" s="78" t="n">
        <v>0</v>
      </c>
    </row>
    <row r="13" customFormat="false" ht="14.95" hidden="false" customHeight="true" outlineLevel="0" collapsed="false">
      <c r="A13" s="190" t="s">
        <v>129</v>
      </c>
      <c r="B13" s="191" t="n">
        <v>43774</v>
      </c>
      <c r="C13" s="192" t="n">
        <v>75.4</v>
      </c>
      <c r="D13" s="193" t="n">
        <v>0.61</v>
      </c>
      <c r="E13" s="194" t="n">
        <v>67.5</v>
      </c>
      <c r="F13" s="195" t="n">
        <v>92</v>
      </c>
      <c r="G13" s="195" t="n">
        <v>65</v>
      </c>
      <c r="H13" s="196" t="n">
        <v>0</v>
      </c>
      <c r="I13" s="196" t="n">
        <v>0</v>
      </c>
      <c r="J13" s="196" t="n">
        <v>0</v>
      </c>
      <c r="K13" s="196" t="n">
        <v>0</v>
      </c>
      <c r="L13" s="197" t="n">
        <v>24</v>
      </c>
      <c r="M13" s="197" t="n">
        <v>0</v>
      </c>
      <c r="N13" s="197" t="n">
        <v>24</v>
      </c>
      <c r="O13" s="197" t="n">
        <v>0</v>
      </c>
      <c r="P13" s="197" t="n">
        <v>0</v>
      </c>
      <c r="Q13" s="197" t="n">
        <v>0</v>
      </c>
      <c r="R13" s="198" t="n">
        <v>3639</v>
      </c>
      <c r="S13" s="199" t="n">
        <v>3594</v>
      </c>
      <c r="T13" s="199" t="n">
        <v>0</v>
      </c>
      <c r="U13" s="200" t="n">
        <v>0</v>
      </c>
      <c r="V13" s="200" t="n">
        <v>0</v>
      </c>
      <c r="W13" s="195" t="n">
        <v>40</v>
      </c>
      <c r="X13" s="195" t="n">
        <v>0</v>
      </c>
      <c r="Y13" s="195" t="n">
        <v>40</v>
      </c>
      <c r="Z13" s="195" t="n">
        <v>0</v>
      </c>
      <c r="AA13" s="195" t="n">
        <v>60</v>
      </c>
      <c r="AB13" s="195" t="n">
        <v>0</v>
      </c>
      <c r="AC13" s="195" t="n">
        <v>5</v>
      </c>
      <c r="AD13" s="201" t="n">
        <f aca="false">U13-T13</f>
        <v>0</v>
      </c>
      <c r="AE13" s="195" t="n">
        <v>0</v>
      </c>
      <c r="AF13" s="202" t="str">
        <f aca="false">IF(AE13&gt;0, V13/(AE13*24),"no data")</f>
        <v>no data</v>
      </c>
      <c r="AG13" s="203" t="n">
        <f aca="false">IF(R13&gt;0,R13/24,"no data")</f>
        <v>151.625</v>
      </c>
      <c r="AH13" s="202" t="str">
        <f aca="false">IF(U13&gt;0,(U13/R13),"no data")</f>
        <v>no data</v>
      </c>
      <c r="AI13" s="204" t="n">
        <f aca="false">(1440-((W13*X13)+(Y13*Z13)+(AA13*AB13))/(W13+Y13+AA13))/1440</f>
        <v>1</v>
      </c>
      <c r="AJ13" s="205" t="str">
        <f aca="false">IF(U13&gt;0,(1440-((X13*W13+AQ13*AR13)+(Z13*Y13+AS13*AT13)+(AA13*AB13+AU13*AV13))/(W13+Y13+AA13))/1440,"no data")</f>
        <v>no data</v>
      </c>
      <c r="AK13" s="206" t="n">
        <v>0</v>
      </c>
      <c r="AL13" s="207" t="n">
        <v>0</v>
      </c>
      <c r="AM13" s="208" t="n">
        <f aca="false">AK13*AL13</f>
        <v>0</v>
      </c>
      <c r="AN13" s="209" t="str">
        <f aca="false">IF(U13&gt;0,((((#REF!*#REF!)+(AK13*AL13))/(U13*1000))*1000000),"no data")</f>
        <v>no data</v>
      </c>
      <c r="AO13" s="210" t="n">
        <f aca="false">S13/24</f>
        <v>149.75</v>
      </c>
      <c r="AP13" s="34"/>
      <c r="AQ13" s="211" t="n">
        <v>0</v>
      </c>
      <c r="AR13" s="195" t="n">
        <v>0</v>
      </c>
      <c r="AS13" s="212" t="n">
        <v>0</v>
      </c>
      <c r="AT13" s="212" t="n">
        <v>0</v>
      </c>
      <c r="AU13" s="195" t="n">
        <v>0</v>
      </c>
      <c r="AV13" s="212" t="n">
        <v>0</v>
      </c>
      <c r="AW13" s="195" t="n">
        <v>5</v>
      </c>
      <c r="AY13" s="195" t="n">
        <v>0</v>
      </c>
      <c r="AZ13" s="195" t="n">
        <v>0</v>
      </c>
      <c r="BA13" s="195" t="n">
        <v>0</v>
      </c>
      <c r="BB13" s="213" t="n">
        <f aca="false">AZ13-AY13</f>
        <v>0</v>
      </c>
      <c r="BC13" s="214" t="str">
        <f aca="false">AN13</f>
        <v>no data</v>
      </c>
      <c r="BD13" s="215" t="n">
        <f aca="false">BA13/24</f>
        <v>0</v>
      </c>
      <c r="BE13" s="216" t="n">
        <v>0</v>
      </c>
      <c r="BF13" s="217" t="n">
        <v>0</v>
      </c>
      <c r="BG13" s="213" t="n">
        <v>0</v>
      </c>
      <c r="BH13" s="213" t="n">
        <v>0</v>
      </c>
      <c r="BI13" s="243" t="n">
        <v>50</v>
      </c>
      <c r="BJ13" s="215" t="n">
        <v>0</v>
      </c>
      <c r="BK13" s="215" t="n">
        <v>0</v>
      </c>
      <c r="BL13" s="215" t="n">
        <f aca="false">SUM(BE13:BF13)</f>
        <v>0</v>
      </c>
      <c r="BM13" s="213" t="n">
        <v>0</v>
      </c>
      <c r="BN13" s="213" t="n">
        <v>0</v>
      </c>
      <c r="BO13" s="215" t="n">
        <v>0</v>
      </c>
    </row>
    <row r="14" customFormat="false" ht="14.3" hidden="false" customHeight="false" outlineLevel="0" collapsed="false">
      <c r="A14" s="190"/>
      <c r="B14" s="191" t="n">
        <v>43775</v>
      </c>
      <c r="C14" s="192" t="n">
        <v>73.1</v>
      </c>
      <c r="D14" s="219" t="n">
        <v>0.581</v>
      </c>
      <c r="E14" s="194" t="n">
        <v>64.3</v>
      </c>
      <c r="F14" s="195" t="n">
        <v>87</v>
      </c>
      <c r="G14" s="195" t="n">
        <v>64.6</v>
      </c>
      <c r="H14" s="196" t="n">
        <v>0</v>
      </c>
      <c r="I14" s="196" t="n">
        <v>0</v>
      </c>
      <c r="J14" s="196" t="n">
        <v>0</v>
      </c>
      <c r="K14" s="196" t="n">
        <v>0</v>
      </c>
      <c r="L14" s="197" t="n">
        <v>24</v>
      </c>
      <c r="M14" s="197" t="n">
        <v>0</v>
      </c>
      <c r="N14" s="197" t="n">
        <v>24</v>
      </c>
      <c r="O14" s="197" t="n">
        <v>0</v>
      </c>
      <c r="P14" s="197" t="n">
        <v>0</v>
      </c>
      <c r="Q14" s="197" t="n">
        <v>0</v>
      </c>
      <c r="R14" s="198" t="n">
        <v>3662</v>
      </c>
      <c r="S14" s="199" t="n">
        <v>3599</v>
      </c>
      <c r="T14" s="199" t="n">
        <v>0</v>
      </c>
      <c r="U14" s="200" t="n">
        <v>0</v>
      </c>
      <c r="V14" s="200" t="n">
        <v>0</v>
      </c>
      <c r="W14" s="195" t="n">
        <v>40</v>
      </c>
      <c r="X14" s="195" t="n">
        <v>0</v>
      </c>
      <c r="Y14" s="195" t="n">
        <v>40</v>
      </c>
      <c r="Z14" s="195" t="n">
        <v>0</v>
      </c>
      <c r="AA14" s="195" t="n">
        <v>60</v>
      </c>
      <c r="AB14" s="195" t="n">
        <v>0</v>
      </c>
      <c r="AC14" s="195" t="n">
        <f aca="false">(V14-U14)+AW14</f>
        <v>5</v>
      </c>
      <c r="AD14" s="201" t="n">
        <f aca="false">U14-T14</f>
        <v>0</v>
      </c>
      <c r="AE14" s="195" t="n">
        <v>0</v>
      </c>
      <c r="AF14" s="202" t="str">
        <f aca="false">IF(AE14&gt;0, V14/(AE14*24),"no data")</f>
        <v>no data</v>
      </c>
      <c r="AG14" s="203" t="n">
        <f aca="false">IF(R14&gt;0,R14/24,"no data")</f>
        <v>152.583333333333</v>
      </c>
      <c r="AH14" s="202" t="str">
        <f aca="false">IF(U14&gt;0,(U14/R14),"no data")</f>
        <v>no data</v>
      </c>
      <c r="AI14" s="204" t="n">
        <f aca="false">(1440-((W14*X14)+(Y14*Z14)+(AA14*AB14))/(W14+Y14+AA14))/1440</f>
        <v>1</v>
      </c>
      <c r="AJ14" s="205" t="str">
        <f aca="false">IF(U14&gt;0,(1440-((X14*W14+AQ14*AR14)+(Z14*Y14+AS14*AT14)+(AA14*AB14+AU14*AV14))/(W14+Y14+AA14))/1440,"no data")</f>
        <v>no data</v>
      </c>
      <c r="AK14" s="206" t="n">
        <v>0</v>
      </c>
      <c r="AL14" s="207" t="n">
        <v>0</v>
      </c>
      <c r="AM14" s="208" t="n">
        <f aca="false">AK14*AL14</f>
        <v>0</v>
      </c>
      <c r="AN14" s="209" t="str">
        <f aca="false">IF(U14&gt;0,((((#REF!*#REF!)+(AK14*AL14))/(U14*1000))*1000000),"no data")</f>
        <v>no data</v>
      </c>
      <c r="AO14" s="210" t="n">
        <f aca="false">S14/24</f>
        <v>149.958333333333</v>
      </c>
      <c r="AP14" s="34"/>
      <c r="AQ14" s="211" t="n">
        <v>0</v>
      </c>
      <c r="AR14" s="195" t="n">
        <v>0</v>
      </c>
      <c r="AS14" s="212" t="n">
        <v>0</v>
      </c>
      <c r="AT14" s="212" t="n">
        <v>0</v>
      </c>
      <c r="AU14" s="195" t="n">
        <v>0</v>
      </c>
      <c r="AV14" s="212" t="n">
        <v>0</v>
      </c>
      <c r="AW14" s="195" t="n">
        <v>5</v>
      </c>
      <c r="AY14" s="195" t="n">
        <v>0</v>
      </c>
      <c r="AZ14" s="195" t="n">
        <v>0</v>
      </c>
      <c r="BA14" s="195" t="n">
        <v>0</v>
      </c>
      <c r="BB14" s="213" t="n">
        <v>0</v>
      </c>
      <c r="BC14" s="214" t="str">
        <f aca="false">AN14</f>
        <v>no data</v>
      </c>
      <c r="BD14" s="215" t="n">
        <f aca="false">BA14/24</f>
        <v>0</v>
      </c>
      <c r="BE14" s="216" t="n">
        <v>0</v>
      </c>
      <c r="BF14" s="217" t="n">
        <v>0</v>
      </c>
      <c r="BG14" s="213" t="n">
        <v>0</v>
      </c>
      <c r="BH14" s="213" t="n">
        <v>0</v>
      </c>
      <c r="BI14" s="243" t="n">
        <v>50</v>
      </c>
      <c r="BJ14" s="215" t="n">
        <v>0</v>
      </c>
      <c r="BK14" s="215" t="n">
        <v>0</v>
      </c>
      <c r="BL14" s="215" t="n">
        <f aca="false">SUM(BE14:BF14)</f>
        <v>0</v>
      </c>
      <c r="BM14" s="213" t="n">
        <v>0</v>
      </c>
      <c r="BN14" s="213" t="n">
        <v>0</v>
      </c>
      <c r="BO14" s="215" t="n">
        <v>0</v>
      </c>
    </row>
    <row r="15" customFormat="false" ht="14.3" hidden="false" customHeight="false" outlineLevel="0" collapsed="false">
      <c r="A15" s="190"/>
      <c r="B15" s="191" t="n">
        <v>43776</v>
      </c>
      <c r="C15" s="192" t="n">
        <v>65.33</v>
      </c>
      <c r="D15" s="219" t="n">
        <v>0.6696</v>
      </c>
      <c r="E15" s="194" t="n">
        <v>61.5</v>
      </c>
      <c r="F15" s="195" t="n">
        <v>72</v>
      </c>
      <c r="G15" s="195" t="n">
        <v>59</v>
      </c>
      <c r="H15" s="196" t="n">
        <v>0</v>
      </c>
      <c r="I15" s="196" t="n">
        <v>0</v>
      </c>
      <c r="J15" s="196" t="n">
        <v>0</v>
      </c>
      <c r="K15" s="196" t="n">
        <v>0</v>
      </c>
      <c r="L15" s="197" t="n">
        <v>24</v>
      </c>
      <c r="M15" s="197" t="n">
        <v>0</v>
      </c>
      <c r="N15" s="197" t="n">
        <v>24</v>
      </c>
      <c r="O15" s="197" t="n">
        <v>0</v>
      </c>
      <c r="P15" s="197" t="n">
        <v>0</v>
      </c>
      <c r="Q15" s="197" t="n">
        <v>0</v>
      </c>
      <c r="R15" s="198" t="n">
        <v>3712</v>
      </c>
      <c r="S15" s="199" t="n">
        <v>3618</v>
      </c>
      <c r="T15" s="199" t="n">
        <v>0</v>
      </c>
      <c r="U15" s="200" t="n">
        <v>0</v>
      </c>
      <c r="V15" s="200" t="n">
        <v>0</v>
      </c>
      <c r="W15" s="195" t="n">
        <v>40</v>
      </c>
      <c r="X15" s="195" t="n">
        <v>0</v>
      </c>
      <c r="Y15" s="195" t="n">
        <v>40</v>
      </c>
      <c r="Z15" s="195" t="n">
        <v>0</v>
      </c>
      <c r="AA15" s="195" t="n">
        <v>60</v>
      </c>
      <c r="AB15" s="195" t="n">
        <v>0</v>
      </c>
      <c r="AC15" s="195" t="n">
        <f aca="false">(V15-U15)+AW15</f>
        <v>4</v>
      </c>
      <c r="AD15" s="201" t="n">
        <f aca="false">U15-T15</f>
        <v>0</v>
      </c>
      <c r="AE15" s="195" t="n">
        <v>0</v>
      </c>
      <c r="AF15" s="202" t="str">
        <f aca="false">IF(AE15&gt;0, V15/(AE15*24),"no data")</f>
        <v>no data</v>
      </c>
      <c r="AG15" s="203" t="n">
        <f aca="false">IF(R15&gt;0,R15/24,"no data")</f>
        <v>154.666666666667</v>
      </c>
      <c r="AH15" s="202" t="str">
        <f aca="false">IF(U15&gt;0,(U15/R15),"no data")</f>
        <v>no data</v>
      </c>
      <c r="AI15" s="204" t="n">
        <f aca="false">(1440-((W15*X15)+(Y15*Z15)+(AA15*AB15))/(W15+Y15+AA15))/1440</f>
        <v>1</v>
      </c>
      <c r="AJ15" s="205" t="str">
        <f aca="false">IF(U15&gt;0,(1440-((X15*W15+AQ15*AR15)+(Z15*Y15+AS15*AT15)+(AA15*AB15+AU15*AV15))/(W15+Y15+AA15))/1440,"no data")</f>
        <v>no data</v>
      </c>
      <c r="AK15" s="206" t="n">
        <v>0</v>
      </c>
      <c r="AL15" s="207" t="n">
        <v>0</v>
      </c>
      <c r="AM15" s="208" t="n">
        <f aca="false">AK15*AL15</f>
        <v>0</v>
      </c>
      <c r="AN15" s="209" t="str">
        <f aca="false">IF(U15&gt;0,((((#REF!*#REF!)+(AK15*AL15))/(U15*1000))*1000000),"no data")</f>
        <v>no data</v>
      </c>
      <c r="AO15" s="210" t="n">
        <f aca="false">S15/24</f>
        <v>150.75</v>
      </c>
      <c r="AP15" s="34"/>
      <c r="AQ15" s="220" t="n">
        <v>0</v>
      </c>
      <c r="AR15" s="195" t="n">
        <v>0</v>
      </c>
      <c r="AS15" s="212" t="n">
        <v>0</v>
      </c>
      <c r="AT15" s="212" t="n">
        <v>0</v>
      </c>
      <c r="AU15" s="195" t="n">
        <v>0</v>
      </c>
      <c r="AV15" s="212" t="n">
        <v>0</v>
      </c>
      <c r="AW15" s="195" t="n">
        <v>4</v>
      </c>
      <c r="AY15" s="195" t="n">
        <v>0</v>
      </c>
      <c r="AZ15" s="195" t="n">
        <v>0</v>
      </c>
      <c r="BA15" s="195" t="n">
        <v>0</v>
      </c>
      <c r="BB15" s="213" t="n">
        <v>0</v>
      </c>
      <c r="BC15" s="214" t="str">
        <f aca="false">AN15</f>
        <v>no data</v>
      </c>
      <c r="BD15" s="215" t="n">
        <f aca="false">BA15/24</f>
        <v>0</v>
      </c>
      <c r="BE15" s="216" t="n">
        <v>0</v>
      </c>
      <c r="BF15" s="217" t="n">
        <v>0</v>
      </c>
      <c r="BG15" s="213" t="n">
        <v>0</v>
      </c>
      <c r="BH15" s="213" t="n">
        <v>0</v>
      </c>
      <c r="BI15" s="243" t="n">
        <v>50</v>
      </c>
      <c r="BJ15" s="215" t="n">
        <v>0</v>
      </c>
      <c r="BK15" s="215" t="n">
        <v>0</v>
      </c>
      <c r="BL15" s="215" t="n">
        <v>0</v>
      </c>
      <c r="BM15" s="213" t="n">
        <v>0</v>
      </c>
      <c r="BN15" s="213" t="n">
        <v>0</v>
      </c>
      <c r="BO15" s="215" t="n">
        <v>0</v>
      </c>
    </row>
    <row r="16" customFormat="false" ht="14.3" hidden="false" customHeight="false" outlineLevel="0" collapsed="false">
      <c r="A16" s="190"/>
      <c r="B16" s="191" t="n">
        <v>43777</v>
      </c>
      <c r="C16" s="192" t="n">
        <v>64.3</v>
      </c>
      <c r="D16" s="219" t="n">
        <v>0.694</v>
      </c>
      <c r="E16" s="194" t="n">
        <v>60.9</v>
      </c>
      <c r="F16" s="195" t="n">
        <v>77.85</v>
      </c>
      <c r="G16" s="195" t="n">
        <v>55.86</v>
      </c>
      <c r="H16" s="196" t="n">
        <v>0</v>
      </c>
      <c r="I16" s="196" t="n">
        <v>0</v>
      </c>
      <c r="J16" s="196" t="n">
        <v>0</v>
      </c>
      <c r="K16" s="196" t="n">
        <v>0</v>
      </c>
      <c r="L16" s="197" t="n">
        <v>24</v>
      </c>
      <c r="M16" s="197" t="n">
        <v>0</v>
      </c>
      <c r="N16" s="197" t="n">
        <v>24</v>
      </c>
      <c r="O16" s="197" t="n">
        <v>0</v>
      </c>
      <c r="P16" s="197" t="n">
        <v>0</v>
      </c>
      <c r="Q16" s="197" t="n">
        <v>0</v>
      </c>
      <c r="R16" s="198" t="n">
        <v>3705</v>
      </c>
      <c r="S16" s="199" t="n">
        <v>3642</v>
      </c>
      <c r="T16" s="199" t="n">
        <v>0</v>
      </c>
      <c r="U16" s="200" t="n">
        <v>0</v>
      </c>
      <c r="V16" s="200" t="n">
        <v>0</v>
      </c>
      <c r="W16" s="195" t="n">
        <v>40</v>
      </c>
      <c r="X16" s="195" t="n">
        <v>0</v>
      </c>
      <c r="Y16" s="195" t="n">
        <v>40</v>
      </c>
      <c r="Z16" s="195" t="n">
        <v>0</v>
      </c>
      <c r="AA16" s="195" t="n">
        <v>60</v>
      </c>
      <c r="AB16" s="195" t="n">
        <v>0</v>
      </c>
      <c r="AC16" s="195" t="n">
        <f aca="false">(V16-U16)+AW16</f>
        <v>5</v>
      </c>
      <c r="AD16" s="201" t="n">
        <f aca="false">U16-T16</f>
        <v>0</v>
      </c>
      <c r="AE16" s="195" t="n">
        <v>0</v>
      </c>
      <c r="AF16" s="202" t="str">
        <f aca="false">IF(AE16&gt;0, V16/(AE16*24),"no data")</f>
        <v>no data</v>
      </c>
      <c r="AG16" s="203" t="n">
        <f aca="false">IF(R16&gt;0,R16/24,"no data")</f>
        <v>154.375</v>
      </c>
      <c r="AH16" s="202" t="str">
        <f aca="false">IF(U16&gt;0,(U16/R16),"no data")</f>
        <v>no data</v>
      </c>
      <c r="AI16" s="204" t="n">
        <f aca="false">(1440-((W16*X16)+(Y16*Z16)+(AA16*AB16))/(W16+Y16+AA16))/1440</f>
        <v>1</v>
      </c>
      <c r="AJ16" s="205" t="str">
        <f aca="false">IF(U16&gt;0,(1440-((X16*W16+AQ16*AR16)+(Z16*Y16+AS16*AT16)+(AA16*AB16+AU16*AV16))/(W16+Y16+AA16))/1440,"no data")</f>
        <v>no data</v>
      </c>
      <c r="AK16" s="206" t="n">
        <v>0</v>
      </c>
      <c r="AL16" s="207" t="n">
        <v>0</v>
      </c>
      <c r="AM16" s="208" t="n">
        <f aca="false">AK16*AL16</f>
        <v>0</v>
      </c>
      <c r="AN16" s="209" t="str">
        <f aca="false">IF(U16&gt;0,((((#REF!*#REF!)+(AK16*AL16))/(U16*1000))*1000000),"no data")</f>
        <v>no data</v>
      </c>
      <c r="AO16" s="210" t="n">
        <f aca="false">S16/24</f>
        <v>151.75</v>
      </c>
      <c r="AP16" s="34"/>
      <c r="AQ16" s="195" t="n">
        <v>0</v>
      </c>
      <c r="AR16" s="212" t="n">
        <v>0</v>
      </c>
      <c r="AS16" s="212" t="n">
        <v>0</v>
      </c>
      <c r="AT16" s="195" t="n">
        <v>0</v>
      </c>
      <c r="AU16" s="212" t="n">
        <v>0</v>
      </c>
      <c r="AV16" s="195" t="n">
        <v>0</v>
      </c>
      <c r="AW16" s="195" t="n">
        <v>5</v>
      </c>
      <c r="AY16" s="213" t="n">
        <v>0</v>
      </c>
      <c r="AZ16" s="213" t="n">
        <v>0</v>
      </c>
      <c r="BA16" s="221" t="n">
        <v>0</v>
      </c>
      <c r="BB16" s="221" t="n">
        <v>0</v>
      </c>
      <c r="BC16" s="214" t="str">
        <f aca="false">AN16</f>
        <v>no data</v>
      </c>
      <c r="BD16" s="215" t="n">
        <f aca="false">BA16/24</f>
        <v>0</v>
      </c>
      <c r="BE16" s="216" t="n">
        <v>0</v>
      </c>
      <c r="BF16" s="217" t="n">
        <v>0</v>
      </c>
      <c r="BG16" s="213" t="n">
        <v>0</v>
      </c>
      <c r="BH16" s="213" t="n">
        <v>0</v>
      </c>
      <c r="BI16" s="243" t="n">
        <v>50</v>
      </c>
      <c r="BJ16" s="215" t="n">
        <v>0</v>
      </c>
      <c r="BK16" s="215" t="n">
        <v>0</v>
      </c>
      <c r="BL16" s="215" t="n">
        <f aca="false">SUM(BE16:BF16)</f>
        <v>0</v>
      </c>
      <c r="BM16" s="213" t="n">
        <v>0</v>
      </c>
      <c r="BN16" s="213" t="n">
        <v>0</v>
      </c>
      <c r="BO16" s="215" t="n">
        <v>0</v>
      </c>
    </row>
    <row r="17" customFormat="false" ht="14.3" hidden="false" customHeight="false" outlineLevel="0" collapsed="false">
      <c r="A17" s="190"/>
      <c r="B17" s="191" t="n">
        <v>43778</v>
      </c>
      <c r="C17" s="192" t="n">
        <v>67.2</v>
      </c>
      <c r="D17" s="219" t="n">
        <v>0.617</v>
      </c>
      <c r="E17" s="194" t="n">
        <v>60.4</v>
      </c>
      <c r="F17" s="195" t="n">
        <v>86</v>
      </c>
      <c r="G17" s="195" t="n">
        <v>57</v>
      </c>
      <c r="H17" s="196" t="n">
        <v>0</v>
      </c>
      <c r="I17" s="196" t="n">
        <v>0</v>
      </c>
      <c r="J17" s="196" t="n">
        <v>0</v>
      </c>
      <c r="K17" s="196" t="n">
        <v>0</v>
      </c>
      <c r="L17" s="197" t="n">
        <v>24</v>
      </c>
      <c r="M17" s="197" t="n">
        <v>0</v>
      </c>
      <c r="N17" s="197" t="n">
        <v>24</v>
      </c>
      <c r="O17" s="197" t="n">
        <v>0</v>
      </c>
      <c r="P17" s="197" t="n">
        <v>0</v>
      </c>
      <c r="Q17" s="197" t="n">
        <v>0</v>
      </c>
      <c r="R17" s="198" t="n">
        <v>3691</v>
      </c>
      <c r="S17" s="199" t="n">
        <v>3644</v>
      </c>
      <c r="T17" s="199" t="n">
        <v>0</v>
      </c>
      <c r="U17" s="200" t="n">
        <v>0</v>
      </c>
      <c r="V17" s="200" t="n">
        <v>0</v>
      </c>
      <c r="W17" s="195" t="n">
        <v>42</v>
      </c>
      <c r="X17" s="195" t="n">
        <v>0</v>
      </c>
      <c r="Y17" s="195" t="n">
        <v>42</v>
      </c>
      <c r="Z17" s="195" t="n">
        <v>0</v>
      </c>
      <c r="AA17" s="195" t="n">
        <v>60</v>
      </c>
      <c r="AB17" s="195" t="n">
        <v>0</v>
      </c>
      <c r="AC17" s="195" t="n">
        <v>4</v>
      </c>
      <c r="AD17" s="201" t="n">
        <f aca="false">U17-T17</f>
        <v>0</v>
      </c>
      <c r="AE17" s="195" t="n">
        <v>0</v>
      </c>
      <c r="AF17" s="202" t="str">
        <f aca="false">IF(AE17&gt;0, V17/(AE17*24),"no data")</f>
        <v>no data</v>
      </c>
      <c r="AG17" s="203" t="n">
        <f aca="false">IF(R17&gt;0,R17/24,"no data")</f>
        <v>153.791666666667</v>
      </c>
      <c r="AH17" s="202" t="str">
        <f aca="false">IF(U17&gt;0,(U17/R17),"no data")</f>
        <v>no data</v>
      </c>
      <c r="AI17" s="204" t="n">
        <f aca="false">(1440-((W17*X17)+(Y17*Z17)+(AA17*AB17))/(W17+Y17+AA17))/1440</f>
        <v>1</v>
      </c>
      <c r="AJ17" s="205" t="str">
        <f aca="false">IF(U17&gt;0,(1440-((X17*W17+AQ17*AR17)+(Z17*Y17+AS17*AT17)+(AA17*AB17+AU17*AV17))/(W17+Y17+AA17))/1440,"no data")</f>
        <v>no data</v>
      </c>
      <c r="AK17" s="206" t="n">
        <v>0</v>
      </c>
      <c r="AL17" s="207" t="n">
        <v>0</v>
      </c>
      <c r="AM17" s="208" t="n">
        <f aca="false">AK17*AL17</f>
        <v>0</v>
      </c>
      <c r="AN17" s="209" t="str">
        <f aca="false">IF(U17&gt;0,((((#REF!*#REF!)+(AK17*AL17))/(U17*1000))*1000000),"no data")</f>
        <v>no data</v>
      </c>
      <c r="AO17" s="210" t="n">
        <f aca="false">S17/24</f>
        <v>151.833333333333</v>
      </c>
      <c r="AP17" s="34"/>
      <c r="AQ17" s="195" t="n">
        <v>0</v>
      </c>
      <c r="AR17" s="212" t="n">
        <v>0</v>
      </c>
      <c r="AS17" s="212" t="n">
        <v>0</v>
      </c>
      <c r="AT17" s="195" t="n">
        <v>0</v>
      </c>
      <c r="AU17" s="212" t="n">
        <v>0</v>
      </c>
      <c r="AV17" s="195" t="n">
        <v>0</v>
      </c>
      <c r="AW17" s="195" t="n">
        <v>4</v>
      </c>
      <c r="AY17" s="213" t="n">
        <v>0</v>
      </c>
      <c r="AZ17" s="213" t="n">
        <v>0</v>
      </c>
      <c r="BA17" s="221" t="n">
        <v>0</v>
      </c>
      <c r="BB17" s="221" t="n">
        <v>0</v>
      </c>
      <c r="BC17" s="214" t="str">
        <f aca="false">AN17</f>
        <v>no data</v>
      </c>
      <c r="BD17" s="215" t="n">
        <f aca="false">BA17/24</f>
        <v>0</v>
      </c>
      <c r="BE17" s="216" t="n">
        <v>0</v>
      </c>
      <c r="BF17" s="217" t="n">
        <v>0</v>
      </c>
      <c r="BG17" s="213" t="n">
        <v>0</v>
      </c>
      <c r="BH17" s="213" t="n">
        <v>0</v>
      </c>
      <c r="BI17" s="243" t="n">
        <v>50</v>
      </c>
      <c r="BJ17" s="215" t="n">
        <v>0</v>
      </c>
      <c r="BK17" s="215" t="n">
        <v>0</v>
      </c>
      <c r="BL17" s="215" t="n">
        <f aca="false">SUM(BE17:BF17)</f>
        <v>0</v>
      </c>
      <c r="BM17" s="213" t="n">
        <v>0</v>
      </c>
      <c r="BN17" s="213" t="n">
        <v>0</v>
      </c>
      <c r="BO17" s="215" t="n">
        <v>0</v>
      </c>
    </row>
    <row r="18" customFormat="false" ht="14.3" hidden="false" customHeight="false" outlineLevel="0" collapsed="false">
      <c r="A18" s="190"/>
      <c r="B18" s="191" t="n">
        <v>43779</v>
      </c>
      <c r="C18" s="192" t="n">
        <v>68.4</v>
      </c>
      <c r="D18" s="219" t="n">
        <v>0.565</v>
      </c>
      <c r="E18" s="194" t="n">
        <v>59.7</v>
      </c>
      <c r="F18" s="195" t="n">
        <v>86</v>
      </c>
      <c r="G18" s="195" t="n">
        <v>56</v>
      </c>
      <c r="H18" s="195" t="n">
        <v>0</v>
      </c>
      <c r="I18" s="195" t="n">
        <v>0</v>
      </c>
      <c r="J18" s="195" t="n">
        <v>0</v>
      </c>
      <c r="K18" s="195" t="n">
        <v>0</v>
      </c>
      <c r="L18" s="197" t="n">
        <v>24</v>
      </c>
      <c r="M18" s="197" t="n">
        <v>0</v>
      </c>
      <c r="N18" s="197" t="n">
        <v>24</v>
      </c>
      <c r="O18" s="197" t="n">
        <v>0</v>
      </c>
      <c r="P18" s="197" t="n">
        <v>0</v>
      </c>
      <c r="Q18" s="197" t="n">
        <v>0</v>
      </c>
      <c r="R18" s="198" t="n">
        <v>3680</v>
      </c>
      <c r="S18" s="199" t="n">
        <v>3642</v>
      </c>
      <c r="T18" s="199" t="n">
        <v>0</v>
      </c>
      <c r="U18" s="200" t="n">
        <v>0</v>
      </c>
      <c r="V18" s="200" t="n">
        <v>0</v>
      </c>
      <c r="W18" s="195" t="n">
        <v>42</v>
      </c>
      <c r="X18" s="195" t="n">
        <v>0</v>
      </c>
      <c r="Y18" s="195" t="n">
        <v>42</v>
      </c>
      <c r="Z18" s="195" t="n">
        <v>0</v>
      </c>
      <c r="AA18" s="195" t="n">
        <v>60</v>
      </c>
      <c r="AB18" s="195" t="n">
        <v>0</v>
      </c>
      <c r="AC18" s="195" t="n">
        <v>4</v>
      </c>
      <c r="AD18" s="201" t="n">
        <f aca="false">U18-T18</f>
        <v>0</v>
      </c>
      <c r="AE18" s="195" t="n">
        <v>0</v>
      </c>
      <c r="AF18" s="202" t="str">
        <f aca="false">IF(AE18&gt;0, V18/(AE18*24),"no data")</f>
        <v>no data</v>
      </c>
      <c r="AG18" s="203" t="n">
        <f aca="false">IF(R18&gt;0,R18/24,"no data")</f>
        <v>153.333333333333</v>
      </c>
      <c r="AH18" s="202" t="str">
        <f aca="false">IF(U18&gt;0,(U18/R18),"no data")</f>
        <v>no data</v>
      </c>
      <c r="AI18" s="204" t="n">
        <f aca="false">(1440-((W18*X18)+(Y18*Z18)+(AA18*AB18))/(W18+Y18+AA18))/1440</f>
        <v>1</v>
      </c>
      <c r="AJ18" s="205" t="str">
        <f aca="false">IF(U18&gt;0,(1440-((X18*W18+AQ18*AR18)+(Z18*Y18+AS18*AT18)+(AA18*AB18+AU18*AV18))/(W18+Y18+AA18))/1440,"no data")</f>
        <v>no data</v>
      </c>
      <c r="AK18" s="206" t="n">
        <v>0</v>
      </c>
      <c r="AL18" s="207" t="n">
        <v>0</v>
      </c>
      <c r="AM18" s="208" t="n">
        <f aca="false">AK18*AL18</f>
        <v>0</v>
      </c>
      <c r="AN18" s="209" t="str">
        <f aca="false">IF(U18&gt;0,((((#REF!*#REF!)+(AK18*AL18))/(U18*1000))*1000000),"no data")</f>
        <v>no data</v>
      </c>
      <c r="AO18" s="210" t="n">
        <f aca="false">S18/24</f>
        <v>151.75</v>
      </c>
      <c r="AP18" s="34"/>
      <c r="AQ18" s="195" t="n">
        <v>0</v>
      </c>
      <c r="AR18" s="195" t="n">
        <v>0</v>
      </c>
      <c r="AS18" s="195" t="n">
        <v>0</v>
      </c>
      <c r="AT18" s="195" t="n">
        <v>0</v>
      </c>
      <c r="AU18" s="195" t="n">
        <v>0</v>
      </c>
      <c r="AV18" s="195" t="n">
        <v>0</v>
      </c>
      <c r="AW18" s="195" t="n">
        <v>4</v>
      </c>
      <c r="AY18" s="213" t="n">
        <v>0</v>
      </c>
      <c r="AZ18" s="213" t="n">
        <v>0</v>
      </c>
      <c r="BA18" s="221" t="n">
        <v>0</v>
      </c>
      <c r="BB18" s="221" t="n">
        <f aca="false">AZ18-AY18</f>
        <v>0</v>
      </c>
      <c r="BC18" s="215" t="str">
        <f aca="false">AN18</f>
        <v>no data</v>
      </c>
      <c r="BD18" s="215" t="n">
        <f aca="false">BA18/24</f>
        <v>0</v>
      </c>
      <c r="BE18" s="216" t="n">
        <v>0</v>
      </c>
      <c r="BF18" s="217" t="n">
        <v>0</v>
      </c>
      <c r="BG18" s="213" t="n">
        <v>0</v>
      </c>
      <c r="BH18" s="213" t="n">
        <v>0</v>
      </c>
      <c r="BI18" s="243" t="n">
        <v>50</v>
      </c>
      <c r="BJ18" s="215" t="n">
        <v>0</v>
      </c>
      <c r="BK18" s="215" t="n">
        <v>0</v>
      </c>
      <c r="BL18" s="215" t="n">
        <f aca="false">SUM(BE18:BF18)</f>
        <v>0</v>
      </c>
      <c r="BM18" s="213" t="n">
        <v>0</v>
      </c>
      <c r="BN18" s="213" t="n">
        <v>0</v>
      </c>
      <c r="BO18" s="215" t="n">
        <v>0</v>
      </c>
    </row>
    <row r="19" customFormat="false" ht="14.3" hidden="false" customHeight="false" outlineLevel="0" collapsed="false">
      <c r="A19" s="190"/>
      <c r="B19" s="191" t="n">
        <v>43780</v>
      </c>
      <c r="C19" s="192" t="n">
        <v>68.6</v>
      </c>
      <c r="D19" s="219" t="n">
        <v>0.586</v>
      </c>
      <c r="E19" s="194" t="n">
        <v>60.3</v>
      </c>
      <c r="F19" s="195" t="n">
        <v>78</v>
      </c>
      <c r="G19" s="195" t="n">
        <v>59</v>
      </c>
      <c r="H19" s="195" t="n">
        <v>0</v>
      </c>
      <c r="I19" s="195" t="n">
        <v>0</v>
      </c>
      <c r="J19" s="195" t="n">
        <v>0</v>
      </c>
      <c r="K19" s="195" t="n">
        <v>0</v>
      </c>
      <c r="L19" s="197" t="n">
        <v>24</v>
      </c>
      <c r="M19" s="197" t="n">
        <v>0</v>
      </c>
      <c r="N19" s="197" t="n">
        <v>24</v>
      </c>
      <c r="O19" s="197" t="n">
        <v>0</v>
      </c>
      <c r="P19" s="197" t="n">
        <v>0</v>
      </c>
      <c r="Q19" s="197" t="n">
        <v>0</v>
      </c>
      <c r="R19" s="198" t="n">
        <v>3689</v>
      </c>
      <c r="S19" s="199" t="n">
        <v>3642</v>
      </c>
      <c r="T19" s="199" t="n">
        <v>0</v>
      </c>
      <c r="U19" s="200" t="n">
        <v>0</v>
      </c>
      <c r="V19" s="200" t="n">
        <v>0</v>
      </c>
      <c r="W19" s="195" t="n">
        <v>42</v>
      </c>
      <c r="X19" s="195" t="n">
        <v>0</v>
      </c>
      <c r="Y19" s="195" t="n">
        <v>42</v>
      </c>
      <c r="Z19" s="195" t="n">
        <v>0</v>
      </c>
      <c r="AA19" s="195" t="n">
        <v>60</v>
      </c>
      <c r="AB19" s="195" t="n">
        <v>0</v>
      </c>
      <c r="AC19" s="195" t="n">
        <v>8</v>
      </c>
      <c r="AD19" s="201" t="n">
        <f aca="false">U19-T19</f>
        <v>0</v>
      </c>
      <c r="AE19" s="195" t="n">
        <v>0</v>
      </c>
      <c r="AF19" s="202" t="str">
        <f aca="false">IF(AE19&gt;0, V19/(AE19*24),"no data")</f>
        <v>no data</v>
      </c>
      <c r="AG19" s="203" t="n">
        <f aca="false">IF(R19&gt;0,R19/24,"no data")</f>
        <v>153.708333333333</v>
      </c>
      <c r="AH19" s="202" t="str">
        <f aca="false">IF(U19&gt;0,(U19/R19),"no data")</f>
        <v>no data</v>
      </c>
      <c r="AI19" s="204" t="n">
        <f aca="false">(1440-((W19*X19)+(Y19*Z19)+(AA19*AB19))/(W19+Y19+AA19))/1440</f>
        <v>1</v>
      </c>
      <c r="AJ19" s="205" t="str">
        <f aca="false">IF(U19&gt;0,(1440-((X19*W19+AQ19*AR19)+(Z19*Y19+AS19*AT19)+(AA19*AB19+AU19*AV19))/(W19+Y19+AA19))/1440,"no data")</f>
        <v>no data</v>
      </c>
      <c r="AK19" s="206" t="n">
        <v>0.697</v>
      </c>
      <c r="AL19" s="207" t="n">
        <v>992</v>
      </c>
      <c r="AM19" s="208" t="n">
        <f aca="false">AK19*AL19</f>
        <v>691.424</v>
      </c>
      <c r="AN19" s="209" t="str">
        <f aca="false">IF(U19&gt;0,((((#REF!*#REF!)+(AK19*AL19))/(U19*1000))*1000000),"no data")</f>
        <v>no data</v>
      </c>
      <c r="AO19" s="210" t="n">
        <f aca="false">S19/24</f>
        <v>151.75</v>
      </c>
      <c r="AP19" s="34"/>
      <c r="AQ19" s="195" t="n">
        <v>0</v>
      </c>
      <c r="AR19" s="195" t="n">
        <v>0</v>
      </c>
      <c r="AS19" s="195" t="n">
        <v>0</v>
      </c>
      <c r="AT19" s="195" t="n">
        <v>0</v>
      </c>
      <c r="AU19" s="195" t="n">
        <v>0</v>
      </c>
      <c r="AV19" s="195" t="n">
        <v>0</v>
      </c>
      <c r="AW19" s="195" t="n">
        <v>8</v>
      </c>
      <c r="AY19" s="213" t="n">
        <v>0</v>
      </c>
      <c r="AZ19" s="213" t="n">
        <v>0</v>
      </c>
      <c r="BA19" s="213" t="n">
        <v>0</v>
      </c>
      <c r="BB19" s="221" t="n">
        <f aca="false">AZ19-AY19</f>
        <v>0</v>
      </c>
      <c r="BC19" s="215" t="str">
        <f aca="false">AN19</f>
        <v>no data</v>
      </c>
      <c r="BD19" s="215" t="n">
        <f aca="false">BA19/24</f>
        <v>0</v>
      </c>
      <c r="BE19" s="216" t="n">
        <v>0</v>
      </c>
      <c r="BF19" s="217" t="n">
        <v>0</v>
      </c>
      <c r="BG19" s="213" t="n">
        <v>0</v>
      </c>
      <c r="BH19" s="213" t="n">
        <v>0</v>
      </c>
      <c r="BI19" s="243" t="n">
        <v>50</v>
      </c>
      <c r="BJ19" s="215" t="n">
        <v>0</v>
      </c>
      <c r="BK19" s="215" t="n">
        <v>0</v>
      </c>
      <c r="BL19" s="215" t="n">
        <f aca="false">SUM(BE19:BF19)</f>
        <v>0</v>
      </c>
      <c r="BM19" s="213" t="n">
        <v>0</v>
      </c>
      <c r="BN19" s="213" t="n">
        <v>0</v>
      </c>
      <c r="BO19" s="215" t="n">
        <v>0</v>
      </c>
    </row>
    <row r="20" customFormat="false" ht="14.95" hidden="false" customHeight="true" outlineLevel="0" collapsed="false">
      <c r="A20" s="189" t="s">
        <v>130</v>
      </c>
      <c r="B20" s="55" t="n">
        <v>43781</v>
      </c>
      <c r="C20" s="56" t="n">
        <v>68.8</v>
      </c>
      <c r="D20" s="57" t="n">
        <v>0.605</v>
      </c>
      <c r="E20" s="58" t="n">
        <v>61.3</v>
      </c>
      <c r="F20" s="59" t="n">
        <v>87</v>
      </c>
      <c r="G20" s="59" t="n">
        <v>59</v>
      </c>
      <c r="H20" s="59" t="n">
        <v>0</v>
      </c>
      <c r="I20" s="59" t="n">
        <v>0</v>
      </c>
      <c r="J20" s="59" t="n">
        <v>0</v>
      </c>
      <c r="K20" s="59" t="n">
        <v>0</v>
      </c>
      <c r="L20" s="162" t="n">
        <v>24</v>
      </c>
      <c r="M20" s="162" t="n">
        <v>0</v>
      </c>
      <c r="N20" s="162" t="n">
        <v>24</v>
      </c>
      <c r="O20" s="162" t="n">
        <v>0</v>
      </c>
      <c r="P20" s="162" t="n">
        <v>0</v>
      </c>
      <c r="Q20" s="162" t="n">
        <v>0</v>
      </c>
      <c r="R20" s="137" t="n">
        <v>3687</v>
      </c>
      <c r="S20" s="62" t="n">
        <v>3643</v>
      </c>
      <c r="T20" s="62" t="n">
        <v>0</v>
      </c>
      <c r="U20" s="63" t="n">
        <v>0</v>
      </c>
      <c r="V20" s="63" t="n">
        <v>0</v>
      </c>
      <c r="W20" s="59" t="n">
        <v>42</v>
      </c>
      <c r="X20" s="59" t="n">
        <v>0</v>
      </c>
      <c r="Y20" s="59" t="n">
        <v>42</v>
      </c>
      <c r="Z20" s="59" t="n">
        <v>0</v>
      </c>
      <c r="AA20" s="59" t="n">
        <v>60</v>
      </c>
      <c r="AB20" s="59" t="n">
        <v>0</v>
      </c>
      <c r="AC20" s="59" t="n">
        <f aca="false">(V20-U20)+AW20</f>
        <v>7</v>
      </c>
      <c r="AD20" s="65" t="n">
        <f aca="false">U20-T20</f>
        <v>0</v>
      </c>
      <c r="AE20" s="59" t="n">
        <v>0</v>
      </c>
      <c r="AF20" s="66" t="str">
        <f aca="false">IF(AE20&gt;0, V20/(AE20*24),"no data")</f>
        <v>no data</v>
      </c>
      <c r="AG20" s="67" t="n">
        <f aca="false">IF(R20&gt;0,R20/24,"no data")</f>
        <v>153.625</v>
      </c>
      <c r="AH20" s="66" t="str">
        <f aca="false">IF(U20&gt;0,(U20/R20),"no data")</f>
        <v>no data</v>
      </c>
      <c r="AI20" s="68" t="n">
        <f aca="false">(1440-((W20*X20)+(Y20*Z20)+(AA20*AB20))/(W20+Y20+AA20))/1440</f>
        <v>1</v>
      </c>
      <c r="AJ20" s="69" t="str">
        <f aca="false">IF(U20&gt;0,(1440-((X20*W20+AQ20*AR20)+(Z20*Y20+AS20*AT20)+(AA20*AB20+AU20*AV20))/(W20+Y20+AA20))/1440,"no data")</f>
        <v>no data</v>
      </c>
      <c r="AK20" s="91" t="n">
        <v>0</v>
      </c>
      <c r="AL20" s="166" t="n">
        <v>0</v>
      </c>
      <c r="AM20" s="73" t="n">
        <f aca="false">AK20*AL20</f>
        <v>0</v>
      </c>
      <c r="AN20" s="94" t="str">
        <f aca="false">IF(U20&gt;0,((((#REF!*#REF!)+(AK20*AL20))/(U20*1000))*1000000),"no data")</f>
        <v>no data</v>
      </c>
      <c r="AO20" s="75" t="n">
        <f aca="false">S20/24</f>
        <v>151.791666666667</v>
      </c>
      <c r="AP20" s="34"/>
      <c r="AQ20" s="59" t="n">
        <v>0</v>
      </c>
      <c r="AR20" s="59" t="n">
        <v>0</v>
      </c>
      <c r="AS20" s="59" t="n">
        <v>0</v>
      </c>
      <c r="AT20" s="59" t="n">
        <v>0</v>
      </c>
      <c r="AU20" s="59" t="n">
        <v>0</v>
      </c>
      <c r="AV20" s="59" t="n">
        <v>0</v>
      </c>
      <c r="AW20" s="59" t="n">
        <v>7</v>
      </c>
      <c r="AY20" s="77" t="n">
        <v>0</v>
      </c>
      <c r="AZ20" s="77" t="n">
        <v>0</v>
      </c>
      <c r="BA20" s="77" t="n">
        <v>0</v>
      </c>
      <c r="BB20" s="77" t="n">
        <f aca="false">AZ20-AY20</f>
        <v>0</v>
      </c>
      <c r="BC20" s="78" t="str">
        <f aca="false">AN20</f>
        <v>no data</v>
      </c>
      <c r="BD20" s="78" t="n">
        <f aca="false">BA20/24</f>
        <v>0</v>
      </c>
      <c r="BE20" s="140" t="n">
        <v>0</v>
      </c>
      <c r="BF20" s="100" t="n">
        <v>0</v>
      </c>
      <c r="BG20" s="77" t="n">
        <v>0</v>
      </c>
      <c r="BH20" s="77" t="n">
        <v>0</v>
      </c>
      <c r="BI20" s="142" t="n">
        <v>50</v>
      </c>
      <c r="BJ20" s="78" t="n">
        <v>0</v>
      </c>
      <c r="BK20" s="78" t="n">
        <v>0</v>
      </c>
      <c r="BL20" s="78" t="n">
        <f aca="false">SUM(BE20:BF20)</f>
        <v>0</v>
      </c>
      <c r="BM20" s="77" t="n">
        <v>0</v>
      </c>
      <c r="BN20" s="77" t="n">
        <v>0</v>
      </c>
      <c r="BO20" s="78" t="n">
        <v>0</v>
      </c>
    </row>
    <row r="21" customFormat="false" ht="14.3" hidden="false" customHeight="false" outlineLevel="0" collapsed="false">
      <c r="A21" s="189"/>
      <c r="B21" s="55" t="n">
        <v>43782</v>
      </c>
      <c r="C21" s="56" t="n">
        <v>66.4</v>
      </c>
      <c r="D21" s="57" t="n">
        <v>0.719</v>
      </c>
      <c r="E21" s="58" t="n">
        <v>64.1</v>
      </c>
      <c r="F21" s="59" t="n">
        <v>71</v>
      </c>
      <c r="G21" s="59" t="n">
        <v>63</v>
      </c>
      <c r="H21" s="59" t="n">
        <v>0</v>
      </c>
      <c r="I21" s="59" t="n">
        <v>0</v>
      </c>
      <c r="J21" s="59" t="n">
        <v>0</v>
      </c>
      <c r="K21" s="59" t="n">
        <v>0</v>
      </c>
      <c r="L21" s="162" t="n">
        <v>24</v>
      </c>
      <c r="M21" s="162" t="n">
        <v>0</v>
      </c>
      <c r="N21" s="162" t="n">
        <v>24</v>
      </c>
      <c r="O21" s="162" t="n">
        <v>0</v>
      </c>
      <c r="P21" s="162" t="n">
        <v>0</v>
      </c>
      <c r="Q21" s="162" t="n">
        <v>0</v>
      </c>
      <c r="R21" s="137" t="n">
        <v>3713</v>
      </c>
      <c r="S21" s="62" t="n">
        <v>3662</v>
      </c>
      <c r="T21" s="62" t="n">
        <v>0</v>
      </c>
      <c r="U21" s="63" t="n">
        <v>0</v>
      </c>
      <c r="V21" s="63" t="n">
        <v>0</v>
      </c>
      <c r="W21" s="59" t="n">
        <v>42</v>
      </c>
      <c r="X21" s="59" t="n">
        <v>0</v>
      </c>
      <c r="Y21" s="59" t="n">
        <v>42</v>
      </c>
      <c r="Z21" s="59" t="n">
        <v>0</v>
      </c>
      <c r="AA21" s="59" t="n">
        <v>60</v>
      </c>
      <c r="AB21" s="59" t="n">
        <v>0</v>
      </c>
      <c r="AC21" s="59" t="n">
        <f aca="false">(V21-U21)+AW21</f>
        <v>5</v>
      </c>
      <c r="AD21" s="65" t="n">
        <f aca="false">U21-T21</f>
        <v>0</v>
      </c>
      <c r="AE21" s="59" t="n">
        <v>0</v>
      </c>
      <c r="AF21" s="66" t="str">
        <f aca="false">IF(AE21&gt;0, V21/(AE21*24),"no data")</f>
        <v>no data</v>
      </c>
      <c r="AG21" s="67" t="n">
        <f aca="false">IF(R21&gt;0,R21/24,"no data")</f>
        <v>154.708333333333</v>
      </c>
      <c r="AH21" s="66" t="str">
        <f aca="false">IF(U21&gt;0,(U21/R21),"no data")</f>
        <v>no data</v>
      </c>
      <c r="AI21" s="68" t="n">
        <f aca="false">(1440-((W21*X21)+(Y21*Z21)+(AA21*AB21))/(W21+Y21+AA21))/1440</f>
        <v>1</v>
      </c>
      <c r="AJ21" s="69" t="str">
        <f aca="false">IF(U21&gt;0,(1440-((X21*W21+AQ21*AR21)+(Z21*Y21+AS21*AT21)+(AA21*AB21+AU21*AV21))/(W21+Y21+AA21))/1440,"no data")</f>
        <v>no data</v>
      </c>
      <c r="AK21" s="91" t="n">
        <v>0</v>
      </c>
      <c r="AL21" s="166" t="n">
        <v>0</v>
      </c>
      <c r="AM21" s="73" t="n">
        <f aca="false">AK21*AL21</f>
        <v>0</v>
      </c>
      <c r="AN21" s="94" t="str">
        <f aca="false">IF(U21&gt;0,((((#REF!*#REF!)+(AK21*AL21))/(U21*1000))*1000000),"no data")</f>
        <v>no data</v>
      </c>
      <c r="AO21" s="75" t="n">
        <f aca="false">S21/24</f>
        <v>152.583333333333</v>
      </c>
      <c r="AP21" s="34"/>
      <c r="AQ21" s="59" t="n">
        <v>0</v>
      </c>
      <c r="AR21" s="59" t="n">
        <v>0</v>
      </c>
      <c r="AS21" s="59" t="n">
        <v>0</v>
      </c>
      <c r="AT21" s="59" t="n">
        <v>0</v>
      </c>
      <c r="AU21" s="59" t="n">
        <v>0</v>
      </c>
      <c r="AV21" s="59" t="n">
        <v>0</v>
      </c>
      <c r="AW21" s="59" t="n">
        <v>5</v>
      </c>
      <c r="AY21" s="77" t="n">
        <v>0</v>
      </c>
      <c r="AZ21" s="77" t="n">
        <v>0</v>
      </c>
      <c r="BA21" s="77" t="n">
        <v>0</v>
      </c>
      <c r="BB21" s="77" t="n">
        <f aca="false">AZ21-AY21</f>
        <v>0</v>
      </c>
      <c r="BC21" s="78" t="str">
        <f aca="false">AN21</f>
        <v>no data</v>
      </c>
      <c r="BD21" s="78" t="n">
        <f aca="false">BA21/24</f>
        <v>0</v>
      </c>
      <c r="BE21" s="140" t="n">
        <v>0</v>
      </c>
      <c r="BF21" s="100" t="n">
        <v>0</v>
      </c>
      <c r="BG21" s="77" t="n">
        <v>0</v>
      </c>
      <c r="BH21" s="77" t="n">
        <v>0</v>
      </c>
      <c r="BI21" s="142" t="n">
        <v>50</v>
      </c>
      <c r="BJ21" s="78" t="n">
        <v>0</v>
      </c>
      <c r="BK21" s="78" t="n">
        <v>0</v>
      </c>
      <c r="BL21" s="78" t="n">
        <v>0</v>
      </c>
      <c r="BM21" s="77" t="n">
        <v>0</v>
      </c>
      <c r="BN21" s="77" t="n">
        <v>0</v>
      </c>
      <c r="BO21" s="78" t="n">
        <v>0</v>
      </c>
    </row>
    <row r="22" customFormat="false" ht="14.3" hidden="false" customHeight="false" outlineLevel="0" collapsed="false">
      <c r="A22" s="189"/>
      <c r="B22" s="55" t="n">
        <v>43783</v>
      </c>
      <c r="C22" s="56" t="n">
        <v>65.5</v>
      </c>
      <c r="D22" s="57" t="n">
        <v>0.768</v>
      </c>
      <c r="E22" s="58" t="n">
        <v>65.2</v>
      </c>
      <c r="F22" s="59" t="n">
        <v>76</v>
      </c>
      <c r="G22" s="59" t="n">
        <v>60</v>
      </c>
      <c r="H22" s="59" t="n">
        <v>0</v>
      </c>
      <c r="I22" s="59" t="n">
        <v>0</v>
      </c>
      <c r="J22" s="59" t="n">
        <v>0</v>
      </c>
      <c r="K22" s="59" t="n">
        <v>0</v>
      </c>
      <c r="L22" s="61" t="n">
        <v>24</v>
      </c>
      <c r="M22" s="61" t="n">
        <v>0</v>
      </c>
      <c r="N22" s="61" t="n">
        <v>24</v>
      </c>
      <c r="O22" s="61" t="n">
        <v>0</v>
      </c>
      <c r="P22" s="61" t="n">
        <v>0</v>
      </c>
      <c r="Q22" s="61" t="n">
        <v>0</v>
      </c>
      <c r="R22" s="137" t="n">
        <v>3709</v>
      </c>
      <c r="S22" s="62" t="n">
        <v>3689</v>
      </c>
      <c r="T22" s="62" t="n">
        <v>0</v>
      </c>
      <c r="U22" s="141" t="n">
        <v>0</v>
      </c>
      <c r="V22" s="63" t="n">
        <v>0</v>
      </c>
      <c r="W22" s="59" t="n">
        <v>42</v>
      </c>
      <c r="X22" s="59" t="n">
        <v>0</v>
      </c>
      <c r="Y22" s="59" t="n">
        <v>42</v>
      </c>
      <c r="Z22" s="59" t="n">
        <v>0</v>
      </c>
      <c r="AA22" s="59" t="n">
        <v>60</v>
      </c>
      <c r="AB22" s="59" t="n">
        <v>0</v>
      </c>
      <c r="AC22" s="59" t="n">
        <f aca="false">(V22-U22)+AW22</f>
        <v>4</v>
      </c>
      <c r="AD22" s="65" t="n">
        <f aca="false">U22-T22</f>
        <v>0</v>
      </c>
      <c r="AE22" s="59" t="n">
        <v>0</v>
      </c>
      <c r="AF22" s="66" t="str">
        <f aca="false">IF(AE22&gt;0, V22/(AE22*24),"no data")</f>
        <v>no data</v>
      </c>
      <c r="AG22" s="67" t="n">
        <f aca="false">IF(R22&gt;0,R22/24,"no data")</f>
        <v>154.541666666667</v>
      </c>
      <c r="AH22" s="66" t="str">
        <f aca="false">IF(U22&gt;0,(U22/R22),"no data")</f>
        <v>no data</v>
      </c>
      <c r="AI22" s="68" t="n">
        <f aca="false">(1440-((W22*X22)+(Y22*Z22)+(AA22*AB22))/(W22+Y22+AA22))/1440</f>
        <v>1</v>
      </c>
      <c r="AJ22" s="69" t="str">
        <f aca="false">IF(U22&gt;0,(1440-((X22*W22+AQ22*AR22)+(Z22*Y22+AS22*AT22)+(AA22*AB22+AU22*AV22))/(W22+Y22+AA22))/1440,"no data")</f>
        <v>no data</v>
      </c>
      <c r="AK22" s="91" t="n">
        <v>0</v>
      </c>
      <c r="AL22" s="166" t="n">
        <v>0</v>
      </c>
      <c r="AM22" s="73" t="n">
        <f aca="false">AK22*AL22</f>
        <v>0</v>
      </c>
      <c r="AN22" s="94" t="str">
        <f aca="false">IF(U22&gt;0,((((#REF!*#REF!)+(AK22*AL22))/(U22*1000))*1000000),"no data")</f>
        <v>no data</v>
      </c>
      <c r="AO22" s="75" t="n">
        <f aca="false">S22/24</f>
        <v>153.708333333333</v>
      </c>
      <c r="AP22" s="34"/>
      <c r="AQ22" s="59" t="n">
        <v>0</v>
      </c>
      <c r="AR22" s="76" t="n">
        <v>0</v>
      </c>
      <c r="AS22" s="76" t="n">
        <v>0</v>
      </c>
      <c r="AT22" s="59" t="n">
        <v>0</v>
      </c>
      <c r="AU22" s="76" t="n">
        <v>0</v>
      </c>
      <c r="AV22" s="59" t="n">
        <v>0</v>
      </c>
      <c r="AW22" s="59" t="n">
        <v>4</v>
      </c>
      <c r="AY22" s="77" t="n">
        <v>0</v>
      </c>
      <c r="AZ22" s="77" t="n">
        <v>0</v>
      </c>
      <c r="BA22" s="77" t="n">
        <v>0</v>
      </c>
      <c r="BB22" s="77" t="n">
        <f aca="false">AZ22-AY22</f>
        <v>0</v>
      </c>
      <c r="BC22" s="77" t="str">
        <f aca="false">AN22</f>
        <v>no data</v>
      </c>
      <c r="BD22" s="78" t="n">
        <f aca="false">BA22/24</f>
        <v>0</v>
      </c>
      <c r="BE22" s="79" t="n">
        <v>0</v>
      </c>
      <c r="BF22" s="80" t="n">
        <v>0</v>
      </c>
      <c r="BG22" s="81" t="n">
        <v>0</v>
      </c>
      <c r="BH22" s="81" t="n">
        <v>0</v>
      </c>
      <c r="BI22" s="142" t="n">
        <v>50</v>
      </c>
      <c r="BJ22" s="78" t="n">
        <v>0</v>
      </c>
      <c r="BK22" s="78" t="n">
        <v>0</v>
      </c>
      <c r="BL22" s="78" t="n">
        <f aca="false">SUM(BE22:BF22)</f>
        <v>0</v>
      </c>
      <c r="BM22" s="77" t="n">
        <v>0</v>
      </c>
      <c r="BN22" s="77" t="n">
        <v>0</v>
      </c>
      <c r="BO22" s="78" t="n">
        <v>0</v>
      </c>
    </row>
    <row r="23" customFormat="false" ht="14.3" hidden="false" customHeight="false" outlineLevel="0" collapsed="false">
      <c r="A23" s="189"/>
      <c r="B23" s="55" t="n">
        <v>43784</v>
      </c>
      <c r="C23" s="56" t="n">
        <v>67</v>
      </c>
      <c r="D23" s="57" t="n">
        <v>0.77</v>
      </c>
      <c r="E23" s="58" t="n">
        <v>66.4</v>
      </c>
      <c r="F23" s="59" t="n">
        <v>74</v>
      </c>
      <c r="G23" s="59" t="n">
        <v>61</v>
      </c>
      <c r="H23" s="59" t="n">
        <v>0</v>
      </c>
      <c r="I23" s="59" t="n">
        <v>0</v>
      </c>
      <c r="J23" s="59" t="n">
        <v>0</v>
      </c>
      <c r="K23" s="59" t="n">
        <v>0</v>
      </c>
      <c r="L23" s="61" t="n">
        <v>24</v>
      </c>
      <c r="M23" s="61" t="n">
        <v>0</v>
      </c>
      <c r="N23" s="61" t="n">
        <v>24</v>
      </c>
      <c r="O23" s="61" t="n">
        <v>0</v>
      </c>
      <c r="P23" s="61" t="n">
        <v>0</v>
      </c>
      <c r="Q23" s="61" t="n">
        <v>0</v>
      </c>
      <c r="R23" s="143" t="n">
        <v>3699</v>
      </c>
      <c r="S23" s="62" t="n">
        <v>3688</v>
      </c>
      <c r="T23" s="62" t="n">
        <v>0</v>
      </c>
      <c r="U23" s="138" t="n">
        <v>0</v>
      </c>
      <c r="V23" s="63" t="n">
        <v>0</v>
      </c>
      <c r="W23" s="59" t="n">
        <v>42</v>
      </c>
      <c r="X23" s="59" t="n">
        <v>0</v>
      </c>
      <c r="Y23" s="59" t="n">
        <v>42</v>
      </c>
      <c r="Z23" s="59" t="n">
        <v>0</v>
      </c>
      <c r="AA23" s="59" t="n">
        <v>60</v>
      </c>
      <c r="AB23" s="59" t="n">
        <v>0</v>
      </c>
      <c r="AC23" s="59" t="n">
        <v>5</v>
      </c>
      <c r="AD23" s="65" t="n">
        <f aca="false">U23-T23</f>
        <v>0</v>
      </c>
      <c r="AE23" s="59" t="n">
        <v>0</v>
      </c>
      <c r="AF23" s="66" t="str">
        <f aca="false">IF(AE23&gt;0, V23/(AE23*24),"no data")</f>
        <v>no data</v>
      </c>
      <c r="AG23" s="67" t="n">
        <f aca="false">IF(R23&gt;0,R23/24,"no data")</f>
        <v>154.125</v>
      </c>
      <c r="AH23" s="66" t="str">
        <f aca="false">IF(U23&gt;0,(U23/R23),"no data")</f>
        <v>no data</v>
      </c>
      <c r="AI23" s="68" t="n">
        <f aca="false">(1440-((W23*X23)+(Y23*Z23)+(AA23*AB23))/(W23+Y23+AA23))/1440</f>
        <v>1</v>
      </c>
      <c r="AJ23" s="69" t="str">
        <f aca="false">IF(U23&gt;0,(1440-((X23*W23+AQ23*AR23)+(Z23*Y23+AS23*AT23)+(AA23*AB23+AU23*AV23))/(W23+Y23+AA23))/1440,"no data")</f>
        <v>no data</v>
      </c>
      <c r="AK23" s="91" t="n">
        <v>0</v>
      </c>
      <c r="AL23" s="166" t="n">
        <v>0</v>
      </c>
      <c r="AM23" s="73" t="n">
        <f aca="false">AK23*AL23</f>
        <v>0</v>
      </c>
      <c r="AN23" s="94" t="str">
        <f aca="false">IF(U23&gt;0,((((#REF!*#REF!)+(AK23*AL23))/(U23*1000))*1000000),"no data")</f>
        <v>no data</v>
      </c>
      <c r="AO23" s="75" t="n">
        <f aca="false">S23/24</f>
        <v>153.666666666667</v>
      </c>
      <c r="AP23" s="34"/>
      <c r="AQ23" s="59" t="n">
        <v>0</v>
      </c>
      <c r="AR23" s="76" t="n">
        <v>0</v>
      </c>
      <c r="AS23" s="76" t="n">
        <v>0</v>
      </c>
      <c r="AT23" s="59" t="n">
        <v>0</v>
      </c>
      <c r="AU23" s="76" t="n">
        <v>0</v>
      </c>
      <c r="AV23" s="59" t="n">
        <v>0</v>
      </c>
      <c r="AW23" s="59" t="n">
        <v>5</v>
      </c>
      <c r="AY23" s="77" t="n">
        <v>0</v>
      </c>
      <c r="AZ23" s="77" t="n">
        <v>0</v>
      </c>
      <c r="BA23" s="77" t="n">
        <v>0</v>
      </c>
      <c r="BB23" s="77" t="n">
        <v>0</v>
      </c>
      <c r="BC23" s="77" t="str">
        <f aca="false">AN23</f>
        <v>no data</v>
      </c>
      <c r="BD23" s="78" t="n">
        <f aca="false">BA23/24</f>
        <v>0</v>
      </c>
      <c r="BE23" s="79" t="n">
        <v>0</v>
      </c>
      <c r="BF23" s="80" t="n">
        <v>0</v>
      </c>
      <c r="BG23" s="82" t="n">
        <v>0</v>
      </c>
      <c r="BH23" s="82" t="n">
        <v>0</v>
      </c>
      <c r="BI23" s="142" t="n">
        <v>50</v>
      </c>
      <c r="BJ23" s="78" t="n">
        <v>0</v>
      </c>
      <c r="BK23" s="78" t="n">
        <v>0</v>
      </c>
      <c r="BL23" s="78" t="n">
        <f aca="false">SUM(BE23:BF23)</f>
        <v>0</v>
      </c>
      <c r="BM23" s="77" t="n">
        <v>0</v>
      </c>
      <c r="BN23" s="77" t="n">
        <v>0</v>
      </c>
      <c r="BO23" s="78" t="n">
        <v>0</v>
      </c>
    </row>
    <row r="24" customFormat="false" ht="14.3" hidden="false" customHeight="false" outlineLevel="0" collapsed="false">
      <c r="A24" s="189"/>
      <c r="B24" s="55" t="n">
        <v>43785</v>
      </c>
      <c r="C24" s="56" t="n">
        <v>69</v>
      </c>
      <c r="D24" s="57" t="n">
        <v>0.74</v>
      </c>
      <c r="E24" s="58" t="n">
        <v>66.8</v>
      </c>
      <c r="F24" s="60" t="n">
        <v>82</v>
      </c>
      <c r="G24" s="60" t="n">
        <v>63</v>
      </c>
      <c r="H24" s="60" t="n">
        <v>0</v>
      </c>
      <c r="I24" s="60" t="n">
        <v>0</v>
      </c>
      <c r="J24" s="60" t="n">
        <v>0</v>
      </c>
      <c r="K24" s="60" t="n">
        <v>0</v>
      </c>
      <c r="L24" s="60" t="n">
        <v>24</v>
      </c>
      <c r="M24" s="60" t="n">
        <v>0</v>
      </c>
      <c r="N24" s="60" t="n">
        <v>24</v>
      </c>
      <c r="O24" s="60" t="n">
        <v>0</v>
      </c>
      <c r="P24" s="60" t="n">
        <v>0</v>
      </c>
      <c r="Q24" s="60" t="n">
        <v>0</v>
      </c>
      <c r="R24" s="143" t="n">
        <v>3691</v>
      </c>
      <c r="S24" s="62" t="n">
        <v>3687</v>
      </c>
      <c r="T24" s="65" t="n">
        <v>0</v>
      </c>
      <c r="U24" s="144" t="n">
        <v>0</v>
      </c>
      <c r="V24" s="144" t="n">
        <v>0</v>
      </c>
      <c r="W24" s="60" t="n">
        <v>42</v>
      </c>
      <c r="X24" s="60" t="n">
        <v>0</v>
      </c>
      <c r="Y24" s="60" t="n">
        <v>42</v>
      </c>
      <c r="Z24" s="60" t="n">
        <v>0</v>
      </c>
      <c r="AA24" s="60" t="n">
        <v>60</v>
      </c>
      <c r="AB24" s="60" t="n">
        <v>0</v>
      </c>
      <c r="AC24" s="59" t="n">
        <v>4</v>
      </c>
      <c r="AD24" s="65" t="n">
        <f aca="false">U24-T24</f>
        <v>0</v>
      </c>
      <c r="AE24" s="60" t="n">
        <v>0</v>
      </c>
      <c r="AF24" s="66" t="str">
        <f aca="false">IF(AE24&gt;0, V24/(AE24*24),"no data")</f>
        <v>no data</v>
      </c>
      <c r="AG24" s="67" t="n">
        <f aca="false">IF(R24&gt;0,R24/24,"no data")</f>
        <v>153.791666666667</v>
      </c>
      <c r="AH24" s="66" t="str">
        <f aca="false">IF(U24&gt;0,(U24/R24),"no data")</f>
        <v>no data</v>
      </c>
      <c r="AI24" s="68" t="n">
        <f aca="false">(1440-((W24*X24)+(Y24*Z24)+(AA24*AB24))/(W24+Y24+AA24))/1440</f>
        <v>1</v>
      </c>
      <c r="AJ24" s="69" t="str">
        <f aca="false">IF(U24&gt;0,(1440-((X24*W24+AQ24*AR24)+(Z24*Y24+AS24*AT24)+(AA24*AB24+AU24*AV24))/(W24+Y24+AA24))/1440,"no data")</f>
        <v>no data</v>
      </c>
      <c r="AK24" s="91" t="n">
        <v>0</v>
      </c>
      <c r="AL24" s="166" t="n">
        <v>0</v>
      </c>
      <c r="AM24" s="73" t="n">
        <f aca="false">AK24*AL24</f>
        <v>0</v>
      </c>
      <c r="AN24" s="94" t="str">
        <f aca="false">IF(U24&gt;0,((((#REF!*#REF!)+(AK24*AL24))/(U24*1000))*1000000),"no data")</f>
        <v>no data</v>
      </c>
      <c r="AO24" s="75" t="n">
        <f aca="false">S24/24</f>
        <v>153.625</v>
      </c>
      <c r="AP24" s="34"/>
      <c r="AQ24" s="60" t="n">
        <v>0</v>
      </c>
      <c r="AR24" s="60" t="n">
        <v>0</v>
      </c>
      <c r="AS24" s="60" t="n">
        <v>0</v>
      </c>
      <c r="AT24" s="60" t="n">
        <v>0</v>
      </c>
      <c r="AU24" s="60" t="n">
        <v>0</v>
      </c>
      <c r="AV24" s="60" t="n">
        <v>0</v>
      </c>
      <c r="AW24" s="60" t="n">
        <v>4</v>
      </c>
      <c r="AY24" s="77" t="n">
        <v>0</v>
      </c>
      <c r="AZ24" s="77" t="n">
        <v>0</v>
      </c>
      <c r="BA24" s="77" t="n">
        <v>0</v>
      </c>
      <c r="BB24" s="77" t="n">
        <v>0</v>
      </c>
      <c r="BC24" s="77" t="str">
        <f aca="false">AN24</f>
        <v>no data</v>
      </c>
      <c r="BD24" s="78" t="n">
        <f aca="false">BA24/24</f>
        <v>0</v>
      </c>
      <c r="BE24" s="145" t="n">
        <v>0</v>
      </c>
      <c r="BF24" s="145" t="n">
        <v>0</v>
      </c>
      <c r="BG24" s="146" t="n">
        <v>0</v>
      </c>
      <c r="BH24" s="146" t="n">
        <v>0</v>
      </c>
      <c r="BI24" s="142" t="n">
        <v>50</v>
      </c>
      <c r="BJ24" s="78" t="n">
        <v>0</v>
      </c>
      <c r="BK24" s="78" t="n">
        <v>0</v>
      </c>
      <c r="BL24" s="78" t="n">
        <f aca="false">SUM(BE24:BF24)</f>
        <v>0</v>
      </c>
      <c r="BM24" s="97" t="n">
        <v>0</v>
      </c>
      <c r="BN24" s="97" t="n">
        <v>0</v>
      </c>
      <c r="BO24" s="147" t="n">
        <v>0</v>
      </c>
    </row>
    <row r="25" customFormat="false" ht="14.3" hidden="false" customHeight="false" outlineLevel="0" collapsed="false">
      <c r="A25" s="189"/>
      <c r="B25" s="55" t="n">
        <v>43786</v>
      </c>
      <c r="C25" s="56" t="n">
        <v>68.5</v>
      </c>
      <c r="D25" s="57" t="n">
        <v>0.684</v>
      </c>
      <c r="E25" s="58" t="n">
        <v>64</v>
      </c>
      <c r="F25" s="149" t="n">
        <v>83.5</v>
      </c>
      <c r="G25" s="149" t="n">
        <v>60</v>
      </c>
      <c r="H25" s="60" t="n">
        <v>0</v>
      </c>
      <c r="I25" s="60" t="n">
        <v>0</v>
      </c>
      <c r="J25" s="60" t="n">
        <v>0</v>
      </c>
      <c r="K25" s="60" t="n">
        <v>0</v>
      </c>
      <c r="L25" s="60" t="n">
        <v>24</v>
      </c>
      <c r="M25" s="60" t="n">
        <v>0</v>
      </c>
      <c r="N25" s="60" t="n">
        <v>24</v>
      </c>
      <c r="O25" s="60" t="n">
        <v>0</v>
      </c>
      <c r="P25" s="60" t="n">
        <v>0</v>
      </c>
      <c r="Q25" s="60" t="n">
        <v>0</v>
      </c>
      <c r="R25" s="143" t="n">
        <v>3690</v>
      </c>
      <c r="S25" s="62" t="n">
        <v>3682</v>
      </c>
      <c r="T25" s="65" t="n">
        <v>0</v>
      </c>
      <c r="U25" s="144" t="n">
        <v>0</v>
      </c>
      <c r="V25" s="144" t="n">
        <v>0</v>
      </c>
      <c r="W25" s="60" t="n">
        <v>42</v>
      </c>
      <c r="X25" s="60" t="n">
        <v>0</v>
      </c>
      <c r="Y25" s="60" t="n">
        <v>42</v>
      </c>
      <c r="Z25" s="60" t="n">
        <v>0</v>
      </c>
      <c r="AA25" s="60" t="n">
        <v>60</v>
      </c>
      <c r="AB25" s="60" t="n">
        <v>0</v>
      </c>
      <c r="AC25" s="59" t="n">
        <v>4</v>
      </c>
      <c r="AD25" s="65" t="n">
        <f aca="false">U25-T25</f>
        <v>0</v>
      </c>
      <c r="AE25" s="60" t="n">
        <v>0</v>
      </c>
      <c r="AF25" s="66" t="str">
        <f aca="false">IF(AE25&gt;0, V25/(AE25*24),"no data")</f>
        <v>no data</v>
      </c>
      <c r="AG25" s="67" t="n">
        <f aca="false">IF(R25&gt;0,R25/24,"no data")</f>
        <v>153.75</v>
      </c>
      <c r="AH25" s="66" t="str">
        <f aca="false">IF(U25&gt;0,(U25/R25),"no data")</f>
        <v>no data</v>
      </c>
      <c r="AI25" s="68" t="n">
        <f aca="false">(1440-((W25*X25)+(Y25*Z25)+(AA25*AB25))/(W25+Y25+AA25))/1440</f>
        <v>1</v>
      </c>
      <c r="AJ25" s="69" t="str">
        <f aca="false">IF(U25&gt;0,(1440-((X25*W25+AQ25*AR25)+(Z25*Y25+AS25*AT25)+(AA25*AB25+AU25*AV25))/(W25+Y25+AA25))/1440,"no data")</f>
        <v>no data</v>
      </c>
      <c r="AK25" s="91" t="n">
        <v>0</v>
      </c>
      <c r="AL25" s="166" t="n">
        <v>0</v>
      </c>
      <c r="AM25" s="73" t="n">
        <f aca="false">AK25*AL25</f>
        <v>0</v>
      </c>
      <c r="AN25" s="94" t="str">
        <f aca="false">IF(U25&gt;0,((((#REF!*#REF!)+(AK25*AL25))/(U25*1000))*1000000),"no data")</f>
        <v>no data</v>
      </c>
      <c r="AO25" s="75" t="n">
        <f aca="false">S25/24</f>
        <v>153.416666666667</v>
      </c>
      <c r="AP25" s="34"/>
      <c r="AQ25" s="60" t="n">
        <v>0</v>
      </c>
      <c r="AR25" s="60" t="n">
        <v>0</v>
      </c>
      <c r="AS25" s="60" t="n">
        <v>0</v>
      </c>
      <c r="AT25" s="60" t="n">
        <v>0</v>
      </c>
      <c r="AU25" s="60" t="n">
        <v>0</v>
      </c>
      <c r="AV25" s="60" t="n">
        <v>0</v>
      </c>
      <c r="AW25" s="60" t="n">
        <v>4</v>
      </c>
      <c r="AY25" s="77" t="n">
        <v>0</v>
      </c>
      <c r="AZ25" s="77" t="n">
        <v>0</v>
      </c>
      <c r="BA25" s="77" t="n">
        <v>0</v>
      </c>
      <c r="BB25" s="77" t="n">
        <f aca="false">AZ25-AY25</f>
        <v>0</v>
      </c>
      <c r="BC25" s="77" t="str">
        <f aca="false">AN25</f>
        <v>no data</v>
      </c>
      <c r="BD25" s="139" t="n">
        <f aca="false">BA25/24</f>
        <v>0</v>
      </c>
      <c r="BE25" s="145" t="n">
        <v>0</v>
      </c>
      <c r="BF25" s="80" t="n">
        <v>0</v>
      </c>
      <c r="BG25" s="146" t="n">
        <v>0</v>
      </c>
      <c r="BH25" s="146" t="n">
        <v>0</v>
      </c>
      <c r="BI25" s="142" t="n">
        <v>50</v>
      </c>
      <c r="BJ25" s="78" t="n">
        <v>0</v>
      </c>
      <c r="BK25" s="78" t="n">
        <v>0</v>
      </c>
      <c r="BL25" s="78" t="n">
        <v>0</v>
      </c>
      <c r="BM25" s="97" t="n">
        <v>0</v>
      </c>
      <c r="BN25" s="97" t="n">
        <v>0</v>
      </c>
      <c r="BO25" s="147" t="n">
        <v>0</v>
      </c>
    </row>
    <row r="26" customFormat="false" ht="14.3" hidden="false" customHeight="false" outlineLevel="0" collapsed="false">
      <c r="A26" s="189"/>
      <c r="B26" s="55" t="n">
        <v>43787</v>
      </c>
      <c r="C26" s="56" t="n">
        <v>69.5</v>
      </c>
      <c r="D26" s="57" t="n">
        <v>0.665</v>
      </c>
      <c r="E26" s="58" t="n">
        <v>63.7</v>
      </c>
      <c r="F26" s="60" t="n">
        <v>82</v>
      </c>
      <c r="G26" s="60" t="n">
        <v>59</v>
      </c>
      <c r="H26" s="59" t="n">
        <v>0</v>
      </c>
      <c r="I26" s="59" t="n">
        <v>0</v>
      </c>
      <c r="J26" s="59" t="n">
        <v>0</v>
      </c>
      <c r="K26" s="59" t="n">
        <v>0</v>
      </c>
      <c r="L26" s="61" t="n">
        <v>24</v>
      </c>
      <c r="M26" s="61" t="n">
        <v>0</v>
      </c>
      <c r="N26" s="61" t="n">
        <v>24</v>
      </c>
      <c r="O26" s="61" t="n">
        <v>0</v>
      </c>
      <c r="P26" s="61" t="n">
        <v>0</v>
      </c>
      <c r="Q26" s="61" t="n">
        <v>0</v>
      </c>
      <c r="R26" s="143" t="n">
        <v>3678</v>
      </c>
      <c r="S26" s="62" t="n">
        <v>3678</v>
      </c>
      <c r="T26" s="150" t="n">
        <v>0</v>
      </c>
      <c r="U26" s="63" t="n">
        <v>0</v>
      </c>
      <c r="V26" s="63" t="n">
        <v>0</v>
      </c>
      <c r="W26" s="59" t="n">
        <v>42</v>
      </c>
      <c r="X26" s="60" t="n">
        <v>0</v>
      </c>
      <c r="Y26" s="60" t="n">
        <v>42</v>
      </c>
      <c r="Z26" s="60" t="n">
        <v>0</v>
      </c>
      <c r="AA26" s="60" t="n">
        <v>60</v>
      </c>
      <c r="AB26" s="60" t="n">
        <v>0</v>
      </c>
      <c r="AC26" s="59" t="n">
        <f aca="false">(V26-U26)+AW26</f>
        <v>5</v>
      </c>
      <c r="AD26" s="65" t="n">
        <f aca="false">U26-T26</f>
        <v>0</v>
      </c>
      <c r="AE26" s="60" t="n">
        <v>0</v>
      </c>
      <c r="AF26" s="66" t="str">
        <f aca="false">IF(AE26&gt;0, V26/(AE26*24),"no data")</f>
        <v>no data</v>
      </c>
      <c r="AG26" s="67" t="n">
        <f aca="false">IF(R26&gt;0,R26/24,"no data")</f>
        <v>153.25</v>
      </c>
      <c r="AH26" s="66" t="str">
        <f aca="false">IF(U26&gt;0,(U26/R26),"no data")</f>
        <v>no data</v>
      </c>
      <c r="AI26" s="68" t="n">
        <f aca="false">(1440-((W26*X26)+(Y26*Z26)+(AA26*AB26))/(W26+Y26+AA26))/1440</f>
        <v>1</v>
      </c>
      <c r="AJ26" s="69" t="str">
        <f aca="false">IF(U26&gt;0,(1440-((X26*W26+AQ26*AR26)+(Z26*Y26+AS26*AT26)+(AA26*AB26+AU26*AV26))/(W26+Y26+AA26))/1440,"no data")</f>
        <v>no data</v>
      </c>
      <c r="AK26" s="91" t="n">
        <v>0</v>
      </c>
      <c r="AL26" s="166" t="n">
        <v>0</v>
      </c>
      <c r="AM26" s="73" t="n">
        <f aca="false">AK26*AL26</f>
        <v>0</v>
      </c>
      <c r="AN26" s="94" t="str">
        <f aca="false">IF(U26&gt;0,((((#REF!*#REF!)+(AK26*AL26))/(U26*1000))*1000000),"no data")</f>
        <v>no data</v>
      </c>
      <c r="AO26" s="75" t="n">
        <f aca="false">S26/24</f>
        <v>153.25</v>
      </c>
      <c r="AP26" s="34"/>
      <c r="AQ26" s="59" t="n">
        <v>0</v>
      </c>
      <c r="AR26" s="76" t="n">
        <v>0</v>
      </c>
      <c r="AS26" s="76" t="n">
        <v>0</v>
      </c>
      <c r="AT26" s="59" t="n">
        <v>0</v>
      </c>
      <c r="AU26" s="76" t="n">
        <v>0</v>
      </c>
      <c r="AV26" s="59" t="n">
        <v>0</v>
      </c>
      <c r="AW26" s="59" t="n">
        <v>5</v>
      </c>
      <c r="AY26" s="77" t="n">
        <v>0</v>
      </c>
      <c r="AZ26" s="77" t="n">
        <v>0</v>
      </c>
      <c r="BA26" s="77" t="n">
        <v>0</v>
      </c>
      <c r="BB26" s="77" t="n">
        <f aca="false">AZ26-AY26</f>
        <v>0</v>
      </c>
      <c r="BC26" s="77" t="str">
        <f aca="false">AN26</f>
        <v>no data</v>
      </c>
      <c r="BD26" s="139" t="n">
        <f aca="false">BA26/24</f>
        <v>0</v>
      </c>
      <c r="BE26" s="79" t="n">
        <v>0</v>
      </c>
      <c r="BF26" s="80" t="n">
        <v>0</v>
      </c>
      <c r="BG26" s="82" t="n">
        <v>0</v>
      </c>
      <c r="BH26" s="82" t="n">
        <v>0</v>
      </c>
      <c r="BI26" s="142" t="n">
        <v>50</v>
      </c>
      <c r="BJ26" s="78" t="n">
        <v>0</v>
      </c>
      <c r="BK26" s="78" t="n">
        <v>0</v>
      </c>
      <c r="BL26" s="78" t="n">
        <f aca="false">SUM(BE26:BF26)</f>
        <v>0</v>
      </c>
      <c r="BM26" s="97" t="n">
        <v>0</v>
      </c>
      <c r="BN26" s="97" t="n">
        <v>0</v>
      </c>
      <c r="BO26" s="78" t="n">
        <v>0</v>
      </c>
    </row>
    <row r="27" customFormat="false" ht="14.95" hidden="false" customHeight="true" outlineLevel="0" collapsed="false">
      <c r="A27" s="190" t="s">
        <v>131</v>
      </c>
      <c r="B27" s="191" t="n">
        <v>43788</v>
      </c>
      <c r="C27" s="192" t="n">
        <v>68.5</v>
      </c>
      <c r="D27" s="219" t="n">
        <v>0.647</v>
      </c>
      <c r="E27" s="194" t="n">
        <v>62.7</v>
      </c>
      <c r="F27" s="196" t="n">
        <v>84</v>
      </c>
      <c r="G27" s="196" t="n">
        <v>58</v>
      </c>
      <c r="H27" s="196" t="n">
        <v>0</v>
      </c>
      <c r="I27" s="196" t="n">
        <v>0</v>
      </c>
      <c r="J27" s="196" t="n">
        <v>0</v>
      </c>
      <c r="K27" s="196" t="n">
        <v>0</v>
      </c>
      <c r="L27" s="222" t="n">
        <v>24</v>
      </c>
      <c r="M27" s="222" t="n">
        <v>0</v>
      </c>
      <c r="N27" s="222" t="n">
        <v>24</v>
      </c>
      <c r="O27" s="222" t="n">
        <v>0</v>
      </c>
      <c r="P27" s="222" t="n">
        <v>0</v>
      </c>
      <c r="Q27" s="222" t="n">
        <v>0</v>
      </c>
      <c r="R27" s="223" t="n">
        <v>3682</v>
      </c>
      <c r="S27" s="199" t="n">
        <v>3671</v>
      </c>
      <c r="T27" s="199" t="n">
        <v>0</v>
      </c>
      <c r="U27" s="200" t="n">
        <v>0</v>
      </c>
      <c r="V27" s="200" t="n">
        <v>0</v>
      </c>
      <c r="W27" s="195" t="n">
        <v>42</v>
      </c>
      <c r="X27" s="196" t="n">
        <v>0</v>
      </c>
      <c r="Y27" s="195" t="n">
        <v>42</v>
      </c>
      <c r="Z27" s="196" t="n">
        <v>0</v>
      </c>
      <c r="AA27" s="196" t="n">
        <v>60</v>
      </c>
      <c r="AB27" s="196" t="n">
        <v>0</v>
      </c>
      <c r="AC27" s="195" t="n">
        <f aca="false">(V27-U27)+AW27</f>
        <v>4</v>
      </c>
      <c r="AD27" s="201" t="n">
        <f aca="false">U27-T27</f>
        <v>0</v>
      </c>
      <c r="AE27" s="196" t="n">
        <v>0</v>
      </c>
      <c r="AF27" s="202" t="str">
        <f aca="false">IF(AE27&gt;0, V27/(AE27*24),"no data")</f>
        <v>no data</v>
      </c>
      <c r="AG27" s="203" t="n">
        <f aca="false">IF(R27&gt;0,R27/24,"no data")</f>
        <v>153.416666666667</v>
      </c>
      <c r="AH27" s="202" t="str">
        <f aca="false">IF(U27&gt;0,(U27/R27),"no data")</f>
        <v>no data</v>
      </c>
      <c r="AI27" s="204" t="n">
        <f aca="false">(1440-((W27*X27)+(Y27*Z27)+(AA27*AB27))/(W27+Y27+AA27))/1440</f>
        <v>1</v>
      </c>
      <c r="AJ27" s="205" t="str">
        <f aca="false">IF(U27&gt;0,(1440-((X27*W27+AQ27*AR27)+(Z27*Y27+AS27*AT27)+(AA27*AB27+AU27*AV27))/(W27+Y27+AA27))/1440,"no data")</f>
        <v>no data</v>
      </c>
      <c r="AK27" s="206" t="n">
        <v>0</v>
      </c>
      <c r="AL27" s="207" t="n">
        <v>0</v>
      </c>
      <c r="AM27" s="208" t="n">
        <f aca="false">AK27*AL27</f>
        <v>0</v>
      </c>
      <c r="AN27" s="209" t="str">
        <f aca="false">IF(U27&gt;0,((((#REF!*#REF!)+(AK27*AL27))/(U27*1000))*1000000),"no data")</f>
        <v>no data</v>
      </c>
      <c r="AO27" s="210" t="n">
        <f aca="false">S27/24</f>
        <v>152.958333333333</v>
      </c>
      <c r="AP27" s="34"/>
      <c r="AQ27" s="195" t="n">
        <v>0</v>
      </c>
      <c r="AR27" s="212" t="n">
        <v>0</v>
      </c>
      <c r="AS27" s="212" t="n">
        <v>0</v>
      </c>
      <c r="AT27" s="195" t="n">
        <v>0</v>
      </c>
      <c r="AU27" s="212" t="n">
        <v>0</v>
      </c>
      <c r="AV27" s="195" t="n">
        <v>0</v>
      </c>
      <c r="AW27" s="195" t="n">
        <v>4</v>
      </c>
      <c r="AY27" s="225" t="n">
        <v>0</v>
      </c>
      <c r="AZ27" s="225" t="n">
        <v>0</v>
      </c>
      <c r="BA27" s="225" t="n">
        <v>0</v>
      </c>
      <c r="BB27" s="225" t="n">
        <v>0</v>
      </c>
      <c r="BC27" s="225" t="str">
        <f aca="false">AN28</f>
        <v>no data</v>
      </c>
      <c r="BD27" s="226" t="n">
        <f aca="false">BA27/24</f>
        <v>0</v>
      </c>
      <c r="BE27" s="227" t="n">
        <v>0</v>
      </c>
      <c r="BF27" s="228" t="n">
        <v>0</v>
      </c>
      <c r="BG27" s="229" t="n">
        <v>0</v>
      </c>
      <c r="BH27" s="229" t="n">
        <v>0</v>
      </c>
      <c r="BI27" s="243" t="n">
        <v>50</v>
      </c>
      <c r="BJ27" s="229" t="n">
        <v>0</v>
      </c>
      <c r="BK27" s="229" t="n">
        <v>0</v>
      </c>
      <c r="BL27" s="232" t="n">
        <f aca="false">SUM(BE27:BF27)</f>
        <v>0</v>
      </c>
      <c r="BM27" s="229" t="n">
        <v>0</v>
      </c>
      <c r="BN27" s="229" t="n">
        <v>0</v>
      </c>
      <c r="BO27" s="226" t="n">
        <v>0</v>
      </c>
    </row>
    <row r="28" customFormat="false" ht="14.95" hidden="false" customHeight="true" outlineLevel="0" collapsed="false">
      <c r="A28" s="190"/>
      <c r="B28" s="191" t="n">
        <v>43789</v>
      </c>
      <c r="C28" s="192" t="n">
        <v>68.83</v>
      </c>
      <c r="D28" s="219" t="n">
        <v>0.6125</v>
      </c>
      <c r="E28" s="194" t="n">
        <v>62</v>
      </c>
      <c r="F28" s="196" t="n">
        <v>82</v>
      </c>
      <c r="G28" s="196" t="n">
        <v>60</v>
      </c>
      <c r="H28" s="196" t="n">
        <v>0</v>
      </c>
      <c r="I28" s="196" t="n">
        <v>0</v>
      </c>
      <c r="J28" s="196" t="n">
        <v>0</v>
      </c>
      <c r="K28" s="196" t="n">
        <v>0</v>
      </c>
      <c r="L28" s="222" t="n">
        <v>24</v>
      </c>
      <c r="M28" s="222" t="n">
        <v>0</v>
      </c>
      <c r="N28" s="222" t="n">
        <v>24</v>
      </c>
      <c r="O28" s="222" t="n">
        <v>0</v>
      </c>
      <c r="P28" s="222" t="n">
        <v>0</v>
      </c>
      <c r="Q28" s="222" t="n">
        <v>0</v>
      </c>
      <c r="R28" s="223" t="n">
        <v>3682</v>
      </c>
      <c r="S28" s="199" t="n">
        <v>3668</v>
      </c>
      <c r="T28" s="199" t="n">
        <v>0</v>
      </c>
      <c r="U28" s="200" t="n">
        <v>0</v>
      </c>
      <c r="V28" s="200" t="n">
        <v>0</v>
      </c>
      <c r="W28" s="195" t="n">
        <v>42</v>
      </c>
      <c r="X28" s="196" t="n">
        <v>0</v>
      </c>
      <c r="Y28" s="195" t="n">
        <v>42</v>
      </c>
      <c r="Z28" s="196" t="n">
        <v>0</v>
      </c>
      <c r="AA28" s="196" t="n">
        <v>60</v>
      </c>
      <c r="AB28" s="196" t="n">
        <v>0</v>
      </c>
      <c r="AC28" s="195" t="n">
        <f aca="false">(V28-U28)+AW28</f>
        <v>5</v>
      </c>
      <c r="AD28" s="201" t="n">
        <f aca="false">U28-T28</f>
        <v>0</v>
      </c>
      <c r="AE28" s="196" t="n">
        <v>0</v>
      </c>
      <c r="AF28" s="202" t="str">
        <f aca="false">IF(AE28&gt;0, V28/(AE28*24),"no data")</f>
        <v>no data</v>
      </c>
      <c r="AG28" s="203" t="n">
        <f aca="false">IF(R28&gt;0,R28/24,"no data")</f>
        <v>153.416666666667</v>
      </c>
      <c r="AH28" s="202" t="str">
        <f aca="false">IF(U28&gt;0,(U28/R28),"no data")</f>
        <v>no data</v>
      </c>
      <c r="AI28" s="204" t="n">
        <f aca="false">(1440-((W28*X28)+(Y28*Z28)+(AA28*AB28))/(W28+Y28+AA28))/1440</f>
        <v>1</v>
      </c>
      <c r="AJ28" s="205" t="str">
        <f aca="false">IF(U28&gt;0,(1440-((X28*W28+AQ28*AR28)+(Z28*Y28+AS28*AT28)+(AA28*AB28+AU28*AV28))/(W28+Y28+AA28))/1440,"no data")</f>
        <v>no data</v>
      </c>
      <c r="AK28" s="206" t="n">
        <v>0</v>
      </c>
      <c r="AL28" s="207" t="n">
        <v>0</v>
      </c>
      <c r="AM28" s="208" t="n">
        <f aca="false">AK28*AL28</f>
        <v>0</v>
      </c>
      <c r="AN28" s="209" t="str">
        <f aca="false">IF(U28&gt;0,((((#REF!*#REF!)+(AK28*AL28))/(U28*1000))*1000000),"no data")</f>
        <v>no data</v>
      </c>
      <c r="AO28" s="210" t="n">
        <f aca="false">S28/24</f>
        <v>152.833333333333</v>
      </c>
      <c r="AP28" s="34"/>
      <c r="AQ28" s="195" t="n">
        <v>0</v>
      </c>
      <c r="AR28" s="212" t="n">
        <v>0</v>
      </c>
      <c r="AS28" s="195" t="n">
        <v>0</v>
      </c>
      <c r="AT28" s="195" t="n">
        <v>0</v>
      </c>
      <c r="AU28" s="212" t="n">
        <v>0</v>
      </c>
      <c r="AV28" s="195" t="n">
        <v>0</v>
      </c>
      <c r="AW28" s="195" t="n">
        <v>5</v>
      </c>
      <c r="AY28" s="213" t="n">
        <v>0</v>
      </c>
      <c r="AZ28" s="213" t="n">
        <v>0</v>
      </c>
      <c r="BA28" s="213" t="n">
        <v>0</v>
      </c>
      <c r="BB28" s="213" t="n">
        <v>0</v>
      </c>
      <c r="BC28" s="213" t="str">
        <f aca="false">AN29</f>
        <v>no data</v>
      </c>
      <c r="BD28" s="215" t="n">
        <f aca="false">BA28/24</f>
        <v>0</v>
      </c>
      <c r="BE28" s="213" t="n">
        <v>0</v>
      </c>
      <c r="BF28" s="213" t="n">
        <v>0</v>
      </c>
      <c r="BG28" s="213" t="n">
        <v>0</v>
      </c>
      <c r="BH28" s="213" t="n">
        <v>0</v>
      </c>
      <c r="BI28" s="243" t="n">
        <v>50</v>
      </c>
      <c r="BJ28" s="213" t="n">
        <v>0</v>
      </c>
      <c r="BK28" s="213" t="n">
        <v>0</v>
      </c>
      <c r="BL28" s="232" t="n">
        <f aca="false">SUM(BE28:BK28)</f>
        <v>50</v>
      </c>
      <c r="BM28" s="213" t="n">
        <v>0</v>
      </c>
      <c r="BN28" s="213" t="n">
        <v>0</v>
      </c>
      <c r="BO28" s="213" t="n">
        <v>0</v>
      </c>
    </row>
    <row r="29" customFormat="false" ht="14.95" hidden="false" customHeight="true" outlineLevel="0" collapsed="false">
      <c r="A29" s="190"/>
      <c r="B29" s="191" t="n">
        <v>43790</v>
      </c>
      <c r="C29" s="192" t="n">
        <v>67.5</v>
      </c>
      <c r="D29" s="219" t="n">
        <v>0.654</v>
      </c>
      <c r="E29" s="194" t="n">
        <v>62.3</v>
      </c>
      <c r="F29" s="196" t="n">
        <v>76</v>
      </c>
      <c r="G29" s="196" t="n">
        <v>61</v>
      </c>
      <c r="H29" s="196" t="n">
        <v>0</v>
      </c>
      <c r="I29" s="196" t="n">
        <v>0</v>
      </c>
      <c r="J29" s="196" t="n">
        <v>0</v>
      </c>
      <c r="K29" s="196" t="n">
        <v>0</v>
      </c>
      <c r="L29" s="222" t="n">
        <v>24</v>
      </c>
      <c r="M29" s="222" t="n">
        <v>0</v>
      </c>
      <c r="N29" s="222" t="n">
        <v>24</v>
      </c>
      <c r="O29" s="222" t="n">
        <v>0</v>
      </c>
      <c r="P29" s="222" t="n">
        <v>0</v>
      </c>
      <c r="Q29" s="222" t="n">
        <v>0</v>
      </c>
      <c r="R29" s="223" t="n">
        <v>3696</v>
      </c>
      <c r="S29" s="199" t="n">
        <v>3669</v>
      </c>
      <c r="T29" s="199" t="n">
        <v>0</v>
      </c>
      <c r="U29" s="200" t="n">
        <v>0</v>
      </c>
      <c r="V29" s="200" t="n">
        <v>0</v>
      </c>
      <c r="W29" s="195" t="n">
        <v>42</v>
      </c>
      <c r="X29" s="196" t="n">
        <v>0</v>
      </c>
      <c r="Y29" s="195" t="n">
        <v>42</v>
      </c>
      <c r="Z29" s="196" t="n">
        <v>0</v>
      </c>
      <c r="AA29" s="196" t="n">
        <v>60</v>
      </c>
      <c r="AB29" s="196" t="n">
        <v>0</v>
      </c>
      <c r="AC29" s="195" t="n">
        <v>4</v>
      </c>
      <c r="AD29" s="201" t="n">
        <f aca="false">U29-T29</f>
        <v>0</v>
      </c>
      <c r="AE29" s="196" t="n">
        <v>0</v>
      </c>
      <c r="AF29" s="202" t="str">
        <f aca="false">IF(AE29&gt;0, V29/(AE29*24),"no data")</f>
        <v>no data</v>
      </c>
      <c r="AG29" s="203" t="n">
        <f aca="false">IF(R29&gt;0,R29/24,"no data")</f>
        <v>154</v>
      </c>
      <c r="AH29" s="202" t="str">
        <f aca="false">IF(U29&gt;0,(U29/R29),"no data")</f>
        <v>no data</v>
      </c>
      <c r="AI29" s="204" t="n">
        <f aca="false">(1440-((W29*X29)+(Y29*Z29)+(AA29*AB29))/(W29+Y29+AA29))/1440</f>
        <v>1</v>
      </c>
      <c r="AJ29" s="205" t="str">
        <f aca="false">IF(U29&gt;0,(1440-((X29*W29+AQ29*AR29)+(Z29*Y29+AS29*AT29)+(AA29*AB29+AU29*AV29))/(W29+Y29+AA29))/1440,"no data")</f>
        <v>no data</v>
      </c>
      <c r="AK29" s="206" t="n">
        <v>0</v>
      </c>
      <c r="AL29" s="207" t="n">
        <v>0</v>
      </c>
      <c r="AM29" s="208" t="n">
        <f aca="false">AK29*AL29</f>
        <v>0</v>
      </c>
      <c r="AN29" s="209" t="str">
        <f aca="false">IF(U29&gt;0,((((#REF!*#REF!)+(AK29*AL29))/(U29*1000))*1000000),"no data")</f>
        <v>no data</v>
      </c>
      <c r="AO29" s="210" t="n">
        <f aca="false">S29/24</f>
        <v>152.875</v>
      </c>
      <c r="AP29" s="34"/>
      <c r="AQ29" s="195" t="n">
        <v>0</v>
      </c>
      <c r="AR29" s="212" t="n">
        <v>0</v>
      </c>
      <c r="AS29" s="212" t="n">
        <v>0</v>
      </c>
      <c r="AT29" s="195" t="n">
        <v>0</v>
      </c>
      <c r="AU29" s="212" t="n">
        <v>0</v>
      </c>
      <c r="AV29" s="195" t="n">
        <v>0</v>
      </c>
      <c r="AW29" s="195" t="n">
        <v>4</v>
      </c>
      <c r="AY29" s="233" t="n">
        <v>0</v>
      </c>
      <c r="AZ29" s="233" t="n">
        <v>0</v>
      </c>
      <c r="BA29" s="233" t="n">
        <v>0</v>
      </c>
      <c r="BB29" s="233" t="n">
        <v>0</v>
      </c>
      <c r="BC29" s="233" t="str">
        <f aca="false">AN29</f>
        <v>no data</v>
      </c>
      <c r="BD29" s="234" t="n">
        <f aca="false">BA29/24</f>
        <v>0</v>
      </c>
      <c r="BE29" s="235" t="n">
        <v>0</v>
      </c>
      <c r="BF29" s="236" t="n">
        <v>0</v>
      </c>
      <c r="BG29" s="237" t="n">
        <v>0</v>
      </c>
      <c r="BH29" s="237" t="n">
        <v>0</v>
      </c>
      <c r="BI29" s="243" t="n">
        <v>50</v>
      </c>
      <c r="BJ29" s="237" t="n">
        <v>0</v>
      </c>
      <c r="BK29" s="237" t="n">
        <v>0</v>
      </c>
      <c r="BL29" s="232" t="n">
        <v>50</v>
      </c>
      <c r="BM29" s="237" t="n">
        <v>0</v>
      </c>
      <c r="BN29" s="237" t="n">
        <v>0</v>
      </c>
      <c r="BO29" s="234" t="n">
        <v>0</v>
      </c>
    </row>
    <row r="30" customFormat="false" ht="14.95" hidden="false" customHeight="true" outlineLevel="0" collapsed="false">
      <c r="A30" s="190"/>
      <c r="B30" s="191" t="n">
        <v>43791</v>
      </c>
      <c r="C30" s="192" t="n">
        <v>63.1</v>
      </c>
      <c r="D30" s="219" t="n">
        <v>0.77</v>
      </c>
      <c r="E30" s="194" t="n">
        <v>63</v>
      </c>
      <c r="F30" s="196" t="n">
        <v>67</v>
      </c>
      <c r="G30" s="196" t="n">
        <v>61</v>
      </c>
      <c r="H30" s="196" t="n">
        <v>0</v>
      </c>
      <c r="I30" s="196" t="n">
        <v>0</v>
      </c>
      <c r="J30" s="196" t="n">
        <v>0</v>
      </c>
      <c r="K30" s="196" t="n">
        <v>0</v>
      </c>
      <c r="L30" s="222" t="n">
        <v>24</v>
      </c>
      <c r="M30" s="222" t="n">
        <v>0</v>
      </c>
      <c r="N30" s="222" t="n">
        <v>24</v>
      </c>
      <c r="O30" s="222" t="n">
        <v>0</v>
      </c>
      <c r="P30" s="222" t="n">
        <v>0</v>
      </c>
      <c r="Q30" s="222" t="n">
        <v>0</v>
      </c>
      <c r="R30" s="223" t="n">
        <v>3720</v>
      </c>
      <c r="S30" s="199" t="n">
        <v>3669</v>
      </c>
      <c r="T30" s="199" t="n">
        <v>0</v>
      </c>
      <c r="U30" s="200" t="n">
        <v>0</v>
      </c>
      <c r="V30" s="200" t="n">
        <v>0</v>
      </c>
      <c r="W30" s="196" t="n">
        <v>42</v>
      </c>
      <c r="X30" s="196" t="n">
        <v>0</v>
      </c>
      <c r="Y30" s="196" t="n">
        <v>42</v>
      </c>
      <c r="Z30" s="196" t="n">
        <v>0</v>
      </c>
      <c r="AA30" s="196" t="n">
        <v>60</v>
      </c>
      <c r="AB30" s="196" t="n">
        <v>0</v>
      </c>
      <c r="AC30" s="195" t="n">
        <v>5</v>
      </c>
      <c r="AD30" s="201" t="n">
        <f aca="false">U30-T30</f>
        <v>0</v>
      </c>
      <c r="AE30" s="196" t="n">
        <v>0</v>
      </c>
      <c r="AF30" s="202" t="str">
        <f aca="false">IF(AE30&gt;0, V30/(AE30*24),"no data")</f>
        <v>no data</v>
      </c>
      <c r="AG30" s="203" t="n">
        <f aca="false">IF(R30&gt;0,R30/24,"no data")</f>
        <v>155</v>
      </c>
      <c r="AH30" s="202" t="str">
        <f aca="false">IF(U30&gt;0,(U30/R30),"no data")</f>
        <v>no data</v>
      </c>
      <c r="AI30" s="204" t="n">
        <f aca="false">(1440-((W30*X30)+(Y30*Z30)+(AA30*AB30))/(W30+Y30+AA30))/1440</f>
        <v>1</v>
      </c>
      <c r="AJ30" s="205" t="str">
        <f aca="false">IF(U30&gt;0,(1440-((X30*W30+AQ30*AR30)+(Z30*Y30+AS30*AT30)+(AA30*AB30+AU30*AV30))/(W30+Y30+AA30))/1440,"no data")</f>
        <v>no data</v>
      </c>
      <c r="AK30" s="206" t="n">
        <v>0</v>
      </c>
      <c r="AL30" s="207" t="n">
        <v>0</v>
      </c>
      <c r="AM30" s="208" t="n">
        <f aca="false">AK30*AL30</f>
        <v>0</v>
      </c>
      <c r="AN30" s="209" t="str">
        <f aca="false">IF(U30&gt;0,((((#REF!*#REF!)+(AK30*AL30))/(U30*1000))*1000000),"no data")</f>
        <v>no data</v>
      </c>
      <c r="AO30" s="210" t="n">
        <f aca="false">S30/24</f>
        <v>152.875</v>
      </c>
      <c r="AP30" s="34"/>
      <c r="AQ30" s="195" t="n">
        <v>0</v>
      </c>
      <c r="AR30" s="212" t="n">
        <v>0</v>
      </c>
      <c r="AS30" s="212" t="n">
        <v>0</v>
      </c>
      <c r="AT30" s="195" t="n">
        <v>0</v>
      </c>
      <c r="AU30" s="212" t="n">
        <v>0</v>
      </c>
      <c r="AV30" s="195" t="n">
        <v>0</v>
      </c>
      <c r="AW30" s="195" t="n">
        <v>5</v>
      </c>
      <c r="AY30" s="213" t="n">
        <v>0</v>
      </c>
      <c r="AZ30" s="213" t="n">
        <v>0</v>
      </c>
      <c r="BA30" s="213" t="n">
        <v>0</v>
      </c>
      <c r="BB30" s="213" t="n">
        <v>0</v>
      </c>
      <c r="BC30" s="213" t="str">
        <f aca="false">AN30</f>
        <v>no data</v>
      </c>
      <c r="BD30" s="215" t="n">
        <f aca="false">BA30/24</f>
        <v>0</v>
      </c>
      <c r="BE30" s="240" t="n">
        <v>0</v>
      </c>
      <c r="BF30" s="241" t="n">
        <v>0</v>
      </c>
      <c r="BG30" s="242" t="n">
        <v>0</v>
      </c>
      <c r="BH30" s="243" t="n">
        <v>0</v>
      </c>
      <c r="BI30" s="243" t="n">
        <v>50</v>
      </c>
      <c r="BJ30" s="242" t="n">
        <v>0</v>
      </c>
      <c r="BK30" s="244" t="n">
        <v>0</v>
      </c>
      <c r="BL30" s="232" t="n">
        <f aca="false">SUM(BE30:BF30)</f>
        <v>0</v>
      </c>
      <c r="BM30" s="242" t="n">
        <v>0</v>
      </c>
      <c r="BN30" s="213" t="n">
        <v>0</v>
      </c>
      <c r="BO30" s="215" t="n">
        <v>0</v>
      </c>
    </row>
    <row r="31" customFormat="false" ht="14.95" hidden="false" customHeight="true" outlineLevel="0" collapsed="false">
      <c r="A31" s="190"/>
      <c r="B31" s="191" t="n">
        <v>43792</v>
      </c>
      <c r="C31" s="192" t="n">
        <v>64.67</v>
      </c>
      <c r="D31" s="219" t="n">
        <v>0.7192</v>
      </c>
      <c r="E31" s="194" t="n">
        <v>62</v>
      </c>
      <c r="F31" s="196" t="n">
        <v>80.37</v>
      </c>
      <c r="G31" s="196" t="n">
        <v>57</v>
      </c>
      <c r="H31" s="196" t="n">
        <v>0</v>
      </c>
      <c r="I31" s="196" t="n">
        <v>0</v>
      </c>
      <c r="J31" s="196" t="n">
        <v>0</v>
      </c>
      <c r="K31" s="196" t="n">
        <v>0</v>
      </c>
      <c r="L31" s="222" t="n">
        <v>24</v>
      </c>
      <c r="M31" s="222" t="n">
        <v>0</v>
      </c>
      <c r="N31" s="222" t="n">
        <v>24</v>
      </c>
      <c r="O31" s="222" t="n">
        <v>0</v>
      </c>
      <c r="P31" s="222" t="n">
        <v>0</v>
      </c>
      <c r="Q31" s="222" t="n">
        <v>0</v>
      </c>
      <c r="R31" s="223" t="n">
        <v>3705</v>
      </c>
      <c r="S31" s="199" t="n">
        <v>3672</v>
      </c>
      <c r="T31" s="199" t="n">
        <v>0</v>
      </c>
      <c r="U31" s="200" t="n">
        <v>0</v>
      </c>
      <c r="V31" s="200" t="n">
        <v>0</v>
      </c>
      <c r="W31" s="196" t="n">
        <v>42</v>
      </c>
      <c r="X31" s="196" t="n">
        <v>0</v>
      </c>
      <c r="Y31" s="196" t="n">
        <v>42</v>
      </c>
      <c r="Z31" s="196" t="n">
        <v>0</v>
      </c>
      <c r="AA31" s="196" t="n">
        <v>60</v>
      </c>
      <c r="AB31" s="196" t="n">
        <v>0</v>
      </c>
      <c r="AC31" s="195" t="n">
        <f aca="false">(V31-U31)+AW31</f>
        <v>4</v>
      </c>
      <c r="AD31" s="201" t="n">
        <f aca="false">U31-T31</f>
        <v>0</v>
      </c>
      <c r="AE31" s="196" t="n">
        <v>0</v>
      </c>
      <c r="AF31" s="202" t="str">
        <f aca="false">IF(AE31&gt;0, V31/(AE31*24),"no data")</f>
        <v>no data</v>
      </c>
      <c r="AG31" s="203" t="n">
        <f aca="false">IF(R31&gt;0,R31/24,"no data")</f>
        <v>154.375</v>
      </c>
      <c r="AH31" s="202" t="str">
        <f aca="false">IF(U31&gt;0,(U31/R31),"no data")</f>
        <v>no data</v>
      </c>
      <c r="AI31" s="204" t="n">
        <f aca="false">(1440-((W31*X31)+(Y31*Z31)+(AA31*AB31))/(W31+Y31+AA31))/1440</f>
        <v>1</v>
      </c>
      <c r="AJ31" s="205" t="str">
        <f aca="false">IF(U31&gt;0,(1440-((X31*W31+AQ31*AR31)+(Z31*Y31+AS31*AT31)+(AA31*AB31+AU31*AV31))/(W31+Y31+AA31))/1440,"no data")</f>
        <v>no data</v>
      </c>
      <c r="AK31" s="206" t="n">
        <v>0</v>
      </c>
      <c r="AL31" s="207" t="n">
        <v>0</v>
      </c>
      <c r="AM31" s="208" t="n">
        <f aca="false">AK31*AL31</f>
        <v>0</v>
      </c>
      <c r="AN31" s="209" t="str">
        <f aca="false">IF(U31&gt;0,((((#REF!*#REF!)+(AK31*AL31))/(U31*1000))*1000000),"no data")</f>
        <v>no data</v>
      </c>
      <c r="AO31" s="210" t="n">
        <f aca="false">S31/24</f>
        <v>153</v>
      </c>
      <c r="AP31" s="34"/>
      <c r="AQ31" s="195" t="n">
        <v>0</v>
      </c>
      <c r="AR31" s="212" t="n">
        <v>0</v>
      </c>
      <c r="AS31" s="212" t="n">
        <v>0</v>
      </c>
      <c r="AT31" s="195" t="n">
        <v>0</v>
      </c>
      <c r="AU31" s="212" t="n">
        <v>0</v>
      </c>
      <c r="AV31" s="195" t="n">
        <v>0</v>
      </c>
      <c r="AW31" s="195" t="n">
        <v>4</v>
      </c>
      <c r="AY31" s="213" t="n">
        <v>0</v>
      </c>
      <c r="AZ31" s="213" t="n">
        <v>0</v>
      </c>
      <c r="BA31" s="213" t="n">
        <v>0</v>
      </c>
      <c r="BB31" s="213" t="n">
        <v>0</v>
      </c>
      <c r="BC31" s="213" t="str">
        <f aca="false">AN31</f>
        <v>no data</v>
      </c>
      <c r="BD31" s="215" t="n">
        <f aca="false">BA31/24</f>
        <v>0</v>
      </c>
      <c r="BE31" s="240" t="n">
        <v>0</v>
      </c>
      <c r="BF31" s="241" t="n">
        <v>0</v>
      </c>
      <c r="BG31" s="242" t="n">
        <v>0</v>
      </c>
      <c r="BH31" s="243" t="n">
        <v>0</v>
      </c>
      <c r="BI31" s="243" t="n">
        <v>50</v>
      </c>
      <c r="BJ31" s="242" t="n">
        <v>0</v>
      </c>
      <c r="BK31" s="244" t="n">
        <v>0</v>
      </c>
      <c r="BL31" s="232" t="n">
        <f aca="false">SUM(BE31:BF31)</f>
        <v>0</v>
      </c>
      <c r="BM31" s="242" t="n">
        <v>0</v>
      </c>
      <c r="BN31" s="213" t="n">
        <v>0</v>
      </c>
      <c r="BO31" s="215" t="n">
        <v>0</v>
      </c>
    </row>
    <row r="32" customFormat="false" ht="14.95" hidden="false" customHeight="true" outlineLevel="0" collapsed="false">
      <c r="A32" s="190"/>
      <c r="B32" s="191" t="n">
        <v>43793</v>
      </c>
      <c r="C32" s="192" t="n">
        <v>65.9</v>
      </c>
      <c r="D32" s="219" t="n">
        <v>0.643</v>
      </c>
      <c r="E32" s="194" t="n">
        <v>60.4</v>
      </c>
      <c r="F32" s="196" t="n">
        <v>83</v>
      </c>
      <c r="G32" s="196" t="n">
        <v>57</v>
      </c>
      <c r="H32" s="196" t="n">
        <v>0</v>
      </c>
      <c r="I32" s="196" t="n">
        <v>0</v>
      </c>
      <c r="J32" s="196" t="n">
        <v>0</v>
      </c>
      <c r="K32" s="196" t="n">
        <v>0</v>
      </c>
      <c r="L32" s="222" t="n">
        <v>24</v>
      </c>
      <c r="M32" s="222" t="n">
        <v>0</v>
      </c>
      <c r="N32" s="222" t="n">
        <v>24</v>
      </c>
      <c r="O32" s="222" t="n">
        <v>0</v>
      </c>
      <c r="P32" s="222" t="n">
        <v>0</v>
      </c>
      <c r="Q32" s="222" t="n">
        <v>0</v>
      </c>
      <c r="R32" s="223" t="n">
        <v>3696</v>
      </c>
      <c r="S32" s="199" t="n">
        <v>3676</v>
      </c>
      <c r="T32" s="199" t="n">
        <v>0</v>
      </c>
      <c r="U32" s="200" t="n">
        <v>0</v>
      </c>
      <c r="V32" s="200" t="n">
        <v>0</v>
      </c>
      <c r="W32" s="196" t="n">
        <v>42</v>
      </c>
      <c r="X32" s="196" t="n">
        <v>0</v>
      </c>
      <c r="Y32" s="196" t="n">
        <v>42</v>
      </c>
      <c r="Z32" s="196" t="n">
        <v>0</v>
      </c>
      <c r="AA32" s="196" t="n">
        <v>60</v>
      </c>
      <c r="AB32" s="196" t="n">
        <v>0</v>
      </c>
      <c r="AC32" s="195" t="n">
        <f aca="false">(V32-U32)+AW32</f>
        <v>5</v>
      </c>
      <c r="AD32" s="201" t="n">
        <f aca="false">U32-T32</f>
        <v>0</v>
      </c>
      <c r="AE32" s="196" t="n">
        <v>0</v>
      </c>
      <c r="AF32" s="202" t="str">
        <f aca="false">IF(AE32&gt;0, V32/(AE32*24),"no data")</f>
        <v>no data</v>
      </c>
      <c r="AG32" s="203" t="n">
        <f aca="false">IF(R32&gt;0,R32/24,"no data")</f>
        <v>154</v>
      </c>
      <c r="AH32" s="202" t="str">
        <f aca="false">IF(U32&gt;0,(U32/R32),"no data")</f>
        <v>no data</v>
      </c>
      <c r="AI32" s="204" t="n">
        <f aca="false">(1440-((W32*X32)+(Y32*Z32)+(AA32*AB32))/(W32+Y32+AA32))/1440</f>
        <v>1</v>
      </c>
      <c r="AJ32" s="205" t="str">
        <f aca="false">IF(U32&gt;0,(1440-((X32*W32+AQ32*AR32)+(Z32*Y32+AS32*AT32)+(AA32*AB32+AU32*AV32))/(W32+Y32+AA32))/1440,"no data")</f>
        <v>no data</v>
      </c>
      <c r="AK32" s="206" t="n">
        <v>0</v>
      </c>
      <c r="AL32" s="207" t="n">
        <v>0</v>
      </c>
      <c r="AM32" s="208" t="n">
        <f aca="false">AK32*AL32</f>
        <v>0</v>
      </c>
      <c r="AN32" s="209" t="str">
        <f aca="false">IF(U32&gt;0,((((#REF!*#REF!)+(AK32*AL32))/(U32*1000))*1000000),"no data")</f>
        <v>no data</v>
      </c>
      <c r="AO32" s="210" t="n">
        <f aca="false">S32/24</f>
        <v>153.166666666667</v>
      </c>
      <c r="AP32" s="34"/>
      <c r="AQ32" s="195" t="n">
        <v>0</v>
      </c>
      <c r="AR32" s="212" t="n">
        <v>0</v>
      </c>
      <c r="AS32" s="212" t="n">
        <v>0</v>
      </c>
      <c r="AT32" s="195" t="n">
        <v>0</v>
      </c>
      <c r="AU32" s="212" t="n">
        <v>0</v>
      </c>
      <c r="AV32" s="195" t="n">
        <v>0</v>
      </c>
      <c r="AW32" s="195" t="n">
        <v>5</v>
      </c>
      <c r="AY32" s="213" t="n">
        <v>0</v>
      </c>
      <c r="AZ32" s="213" t="n">
        <v>0</v>
      </c>
      <c r="BA32" s="213" t="n">
        <v>0</v>
      </c>
      <c r="BB32" s="213" t="n">
        <v>0</v>
      </c>
      <c r="BC32" s="213" t="str">
        <f aca="false">AN32</f>
        <v>no data</v>
      </c>
      <c r="BD32" s="215" t="n">
        <f aca="false">BA32/24</f>
        <v>0</v>
      </c>
      <c r="BE32" s="240" t="n">
        <v>0</v>
      </c>
      <c r="BF32" s="241" t="n">
        <v>0</v>
      </c>
      <c r="BG32" s="242" t="n">
        <v>0</v>
      </c>
      <c r="BH32" s="243" t="n">
        <v>0</v>
      </c>
      <c r="BI32" s="243" t="n">
        <v>50</v>
      </c>
      <c r="BJ32" s="242" t="n">
        <v>0</v>
      </c>
      <c r="BK32" s="244" t="n">
        <v>0</v>
      </c>
      <c r="BL32" s="232" t="n">
        <f aca="false">SUM(BE32:BF32)</f>
        <v>0</v>
      </c>
      <c r="BM32" s="242" t="n">
        <v>0</v>
      </c>
      <c r="BN32" s="213" t="n">
        <v>0</v>
      </c>
      <c r="BO32" s="215" t="n">
        <v>0</v>
      </c>
    </row>
    <row r="33" customFormat="false" ht="14.95" hidden="false" customHeight="true" outlineLevel="0" collapsed="false">
      <c r="A33" s="190"/>
      <c r="B33" s="191" t="n">
        <v>43794</v>
      </c>
      <c r="C33" s="192" t="n">
        <v>65.8</v>
      </c>
      <c r="D33" s="219" t="n">
        <v>0.626</v>
      </c>
      <c r="E33" s="194" t="n">
        <v>59.8</v>
      </c>
      <c r="F33" s="195" t="n">
        <v>82</v>
      </c>
      <c r="G33" s="195" t="n">
        <v>55</v>
      </c>
      <c r="H33" s="196" t="n">
        <v>0</v>
      </c>
      <c r="I33" s="196" t="n">
        <v>0</v>
      </c>
      <c r="J33" s="196" t="n">
        <v>0</v>
      </c>
      <c r="K33" s="196" t="n">
        <v>0</v>
      </c>
      <c r="L33" s="246" t="n">
        <v>24</v>
      </c>
      <c r="M33" s="246" t="n">
        <v>0</v>
      </c>
      <c r="N33" s="246" t="n">
        <v>24</v>
      </c>
      <c r="O33" s="246" t="n">
        <v>0</v>
      </c>
      <c r="P33" s="246" t="n">
        <v>0</v>
      </c>
      <c r="Q33" s="246" t="n">
        <v>0</v>
      </c>
      <c r="R33" s="246" t="n">
        <v>3698</v>
      </c>
      <c r="S33" s="199" t="n">
        <v>3677</v>
      </c>
      <c r="T33" s="199" t="n">
        <v>0</v>
      </c>
      <c r="U33" s="200" t="n">
        <v>0</v>
      </c>
      <c r="V33" s="200" t="n">
        <v>0</v>
      </c>
      <c r="W33" s="196" t="n">
        <v>42</v>
      </c>
      <c r="X33" s="196" t="n">
        <v>0</v>
      </c>
      <c r="Y33" s="196" t="n">
        <v>42</v>
      </c>
      <c r="Z33" s="195" t="n">
        <v>0</v>
      </c>
      <c r="AA33" s="196" t="n">
        <v>60</v>
      </c>
      <c r="AB33" s="195" t="n">
        <v>0</v>
      </c>
      <c r="AC33" s="195" t="n">
        <f aca="false">(V33-U33)+AW33</f>
        <v>5</v>
      </c>
      <c r="AD33" s="201" t="n">
        <f aca="false">U33-T33</f>
        <v>0</v>
      </c>
      <c r="AE33" s="195" t="n">
        <v>0</v>
      </c>
      <c r="AF33" s="202" t="str">
        <f aca="false">IF(AE33&gt;0, V33/(AE33*24),"no data")</f>
        <v>no data</v>
      </c>
      <c r="AG33" s="203" t="n">
        <f aca="false">IF(R33&gt;0,R33/24,"no data")</f>
        <v>154.083333333333</v>
      </c>
      <c r="AH33" s="202" t="str">
        <f aca="false">IF(U33&gt;0,(U33/R33),"no data")</f>
        <v>no data</v>
      </c>
      <c r="AI33" s="204" t="n">
        <f aca="false">(1440-((W33*X33)+(Y33*Z33)+(AA33*AB33))/(W33+Y33+AA33))/1440</f>
        <v>1</v>
      </c>
      <c r="AJ33" s="205" t="str">
        <f aca="false">IF(U33&gt;0,(1440-((X33*W33+AQ33*AR33)+(Z33*Y33+AS33*AT33)+(AA33*AB33+AU33*AV33))/(W33+Y33+AA33))/1440,"no data")</f>
        <v>no data</v>
      </c>
      <c r="AK33" s="206" t="n">
        <v>0</v>
      </c>
      <c r="AL33" s="207" t="n">
        <v>0</v>
      </c>
      <c r="AM33" s="208" t="n">
        <f aca="false">AK33*AL33</f>
        <v>0</v>
      </c>
      <c r="AN33" s="209" t="str">
        <f aca="false">IF(U33&gt;0,((((#REF!*#REF!)+(AK33*AL33))/(U33*1000))*1000000),"no data")</f>
        <v>no data</v>
      </c>
      <c r="AO33" s="210" t="n">
        <f aca="false">S33/24</f>
        <v>153.208333333333</v>
      </c>
      <c r="AP33" s="34"/>
      <c r="AQ33" s="195" t="n">
        <v>0</v>
      </c>
      <c r="AR33" s="212" t="n">
        <v>0</v>
      </c>
      <c r="AS33" s="212" t="n">
        <v>0</v>
      </c>
      <c r="AT33" s="195" t="n">
        <v>0</v>
      </c>
      <c r="AU33" s="212" t="n">
        <v>0</v>
      </c>
      <c r="AV33" s="195" t="n">
        <v>0</v>
      </c>
      <c r="AW33" s="195" t="n">
        <v>5</v>
      </c>
      <c r="AY33" s="213" t="n">
        <v>0</v>
      </c>
      <c r="AZ33" s="213" t="n">
        <v>0</v>
      </c>
      <c r="BA33" s="213" t="n">
        <v>0</v>
      </c>
      <c r="BB33" s="213" t="n">
        <v>0</v>
      </c>
      <c r="BC33" s="213" t="str">
        <f aca="false">AN33</f>
        <v>no data</v>
      </c>
      <c r="BD33" s="215" t="n">
        <f aca="false">BA33/24</f>
        <v>0</v>
      </c>
      <c r="BE33" s="240" t="n">
        <v>0</v>
      </c>
      <c r="BF33" s="241" t="n">
        <v>0</v>
      </c>
      <c r="BG33" s="242" t="n">
        <v>0</v>
      </c>
      <c r="BH33" s="242" t="n">
        <v>0</v>
      </c>
      <c r="BI33" s="243" t="n">
        <v>50</v>
      </c>
      <c r="BJ33" s="242" t="n">
        <v>0</v>
      </c>
      <c r="BK33" s="244" t="n">
        <v>0</v>
      </c>
      <c r="BL33" s="232" t="n">
        <f aca="false">SUM(BE33:BF33)</f>
        <v>0</v>
      </c>
      <c r="BM33" s="213" t="n">
        <v>0</v>
      </c>
      <c r="BN33" s="213" t="n">
        <v>0</v>
      </c>
      <c r="BO33" s="215" t="n">
        <v>0</v>
      </c>
    </row>
    <row r="34" customFormat="false" ht="14.95" hidden="false" customHeight="true" outlineLevel="0" collapsed="false">
      <c r="A34" s="189" t="s">
        <v>132</v>
      </c>
      <c r="B34" s="55" t="n">
        <v>43795</v>
      </c>
      <c r="C34" s="56" t="n">
        <v>66.4</v>
      </c>
      <c r="D34" s="57" t="n">
        <v>0.595</v>
      </c>
      <c r="E34" s="58" t="n">
        <v>59.5</v>
      </c>
      <c r="F34" s="59" t="n">
        <v>76</v>
      </c>
      <c r="G34" s="59" t="n">
        <v>59</v>
      </c>
      <c r="H34" s="60" t="n">
        <v>0</v>
      </c>
      <c r="I34" s="60" t="n">
        <v>0</v>
      </c>
      <c r="J34" s="60" t="n">
        <v>0</v>
      </c>
      <c r="K34" s="60" t="n">
        <v>0</v>
      </c>
      <c r="L34" s="61" t="n">
        <v>24</v>
      </c>
      <c r="M34" s="61" t="n">
        <v>0</v>
      </c>
      <c r="N34" s="61" t="n">
        <v>24</v>
      </c>
      <c r="O34" s="61" t="n">
        <v>0</v>
      </c>
      <c r="P34" s="61" t="n">
        <v>0</v>
      </c>
      <c r="Q34" s="61" t="n">
        <v>0</v>
      </c>
      <c r="R34" s="61" t="n">
        <v>3699</v>
      </c>
      <c r="S34" s="62" t="n">
        <v>3682</v>
      </c>
      <c r="T34" s="62" t="n">
        <v>0</v>
      </c>
      <c r="U34" s="63" t="n">
        <v>0</v>
      </c>
      <c r="V34" s="63" t="n">
        <v>0</v>
      </c>
      <c r="W34" s="60" t="n">
        <v>42</v>
      </c>
      <c r="X34" s="60" t="n">
        <v>0</v>
      </c>
      <c r="Y34" s="60" t="n">
        <v>42</v>
      </c>
      <c r="Z34" s="60" t="n">
        <v>0</v>
      </c>
      <c r="AA34" s="60" t="n">
        <v>60</v>
      </c>
      <c r="AB34" s="59" t="n">
        <v>0</v>
      </c>
      <c r="AC34" s="59" t="n">
        <f aca="false">(V34-U34)+AW34</f>
        <v>4</v>
      </c>
      <c r="AD34" s="65" t="n">
        <f aca="false">U34-T34</f>
        <v>0</v>
      </c>
      <c r="AE34" s="59" t="n">
        <v>0</v>
      </c>
      <c r="AF34" s="66" t="str">
        <f aca="false">IF(AE34&gt;0, V34/(AE34*24),"no data")</f>
        <v>no data</v>
      </c>
      <c r="AG34" s="67" t="n">
        <f aca="false">IF(R34&gt;0,R34/24,"no data")</f>
        <v>154.125</v>
      </c>
      <c r="AH34" s="66" t="str">
        <f aca="false">IF(U34&gt;0,(U34/R34),"no data")</f>
        <v>no data</v>
      </c>
      <c r="AI34" s="68" t="n">
        <f aca="false">(1440-((W34*X34)+(Y34*Z34)+(AA34*AB34))/(W34+Y34+AA34))/1440</f>
        <v>1</v>
      </c>
      <c r="AJ34" s="69" t="str">
        <f aca="false">IF(U34&gt;0,(1440-((X34*W34+AQ34*AR34)+(Z34*Y34+AS34*AT34)+(AA34*AB34+AU34*AV34))/(W34+Y34+AA34))/1440,"no data")</f>
        <v>no data</v>
      </c>
      <c r="AK34" s="91" t="n">
        <v>0</v>
      </c>
      <c r="AL34" s="166" t="n">
        <v>0</v>
      </c>
      <c r="AM34" s="58" t="n">
        <f aca="false">AK34*AL34</f>
        <v>0</v>
      </c>
      <c r="AN34" s="166" t="str">
        <f aca="false">IF(U34&gt;0,((((#REF!*#REF!)+(AK34*AL34))/(U34*1000))*1000000),"no data")</f>
        <v>no data</v>
      </c>
      <c r="AO34" s="168" t="n">
        <f aca="false">S34/24</f>
        <v>153.416666666667</v>
      </c>
      <c r="AP34" s="34"/>
      <c r="AQ34" s="59" t="n">
        <v>0</v>
      </c>
      <c r="AR34" s="76" t="n">
        <v>0</v>
      </c>
      <c r="AS34" s="76" t="n">
        <v>0</v>
      </c>
      <c r="AT34" s="59" t="n">
        <v>0</v>
      </c>
      <c r="AU34" s="76" t="n">
        <v>0</v>
      </c>
      <c r="AV34" s="59" t="n">
        <v>0</v>
      </c>
      <c r="AW34" s="59" t="n">
        <v>4</v>
      </c>
      <c r="AY34" s="77" t="n">
        <v>0</v>
      </c>
      <c r="AZ34" s="77" t="n">
        <v>0</v>
      </c>
      <c r="BA34" s="77" t="n">
        <v>0</v>
      </c>
      <c r="BB34" s="77" t="n">
        <v>0</v>
      </c>
      <c r="BC34" s="77" t="str">
        <f aca="false">AN34</f>
        <v>no data</v>
      </c>
      <c r="BD34" s="139" t="n">
        <f aca="false">BA34/24</f>
        <v>0</v>
      </c>
      <c r="BE34" s="79" t="n">
        <v>0</v>
      </c>
      <c r="BF34" s="80" t="n">
        <v>0</v>
      </c>
      <c r="BG34" s="82" t="n">
        <v>0</v>
      </c>
      <c r="BH34" s="82" t="n">
        <v>0</v>
      </c>
      <c r="BI34" s="142" t="n">
        <v>50</v>
      </c>
      <c r="BJ34" s="82" t="n">
        <v>0</v>
      </c>
      <c r="BK34" s="81" t="n">
        <v>0</v>
      </c>
      <c r="BL34" s="78" t="n">
        <f aca="false">SUM(BE34:BF34)</f>
        <v>0</v>
      </c>
      <c r="BM34" s="77" t="n">
        <v>0</v>
      </c>
      <c r="BN34" s="77" t="n">
        <v>0</v>
      </c>
      <c r="BO34" s="78" t="n">
        <v>0</v>
      </c>
    </row>
    <row r="35" customFormat="false" ht="14.3" hidden="false" customHeight="false" outlineLevel="0" collapsed="false">
      <c r="A35" s="189"/>
      <c r="B35" s="55" t="n">
        <v>43796</v>
      </c>
      <c r="C35" s="56" t="n">
        <v>64</v>
      </c>
      <c r="D35" s="57" t="n">
        <v>0.68</v>
      </c>
      <c r="E35" s="58" t="n">
        <v>60.4</v>
      </c>
      <c r="F35" s="59" t="n">
        <v>80</v>
      </c>
      <c r="G35" s="59" t="n">
        <v>55</v>
      </c>
      <c r="H35" s="60" t="n">
        <v>0</v>
      </c>
      <c r="I35" s="60" t="n">
        <v>0</v>
      </c>
      <c r="J35" s="60" t="n">
        <v>0</v>
      </c>
      <c r="K35" s="60" t="n">
        <v>0</v>
      </c>
      <c r="L35" s="61" t="n">
        <v>24</v>
      </c>
      <c r="M35" s="61" t="n">
        <v>0</v>
      </c>
      <c r="N35" s="61" t="n">
        <v>24</v>
      </c>
      <c r="O35" s="61" t="n">
        <v>0</v>
      </c>
      <c r="P35" s="61" t="n">
        <v>0</v>
      </c>
      <c r="Q35" s="61" t="n">
        <v>0</v>
      </c>
      <c r="R35" s="61" t="n">
        <v>3702</v>
      </c>
      <c r="S35" s="62" t="n">
        <v>3686</v>
      </c>
      <c r="T35" s="62" t="n">
        <v>0</v>
      </c>
      <c r="U35" s="63" t="n">
        <v>0</v>
      </c>
      <c r="V35" s="63" t="n">
        <v>0</v>
      </c>
      <c r="W35" s="60" t="n">
        <v>42</v>
      </c>
      <c r="X35" s="60" t="n">
        <v>0</v>
      </c>
      <c r="Y35" s="60" t="n">
        <v>42</v>
      </c>
      <c r="Z35" s="60" t="n">
        <v>0</v>
      </c>
      <c r="AA35" s="60" t="n">
        <v>60</v>
      </c>
      <c r="AB35" s="59" t="n">
        <v>0</v>
      </c>
      <c r="AC35" s="59" t="n">
        <v>5</v>
      </c>
      <c r="AD35" s="65" t="n">
        <f aca="false">U35-T35</f>
        <v>0</v>
      </c>
      <c r="AE35" s="59" t="n">
        <v>0</v>
      </c>
      <c r="AF35" s="66" t="str">
        <f aca="false">IF(AE35&gt;0, V35/(AE35*24),"no data")</f>
        <v>no data</v>
      </c>
      <c r="AG35" s="67" t="n">
        <f aca="false">IF(R35&gt;0,R35/24,"no data")</f>
        <v>154.25</v>
      </c>
      <c r="AH35" s="66" t="str">
        <f aca="false">IF(U35&gt;0,(U35/R35),"no data")</f>
        <v>no data</v>
      </c>
      <c r="AI35" s="68" t="n">
        <f aca="false">(1440-((W35*X35)+(Y35*Z35)+(AA35*AB35))/(W35+Y35+AA35))/1440</f>
        <v>1</v>
      </c>
      <c r="AJ35" s="69" t="str">
        <f aca="false">IF(U35&gt;0,(1440-((X35*W35+AQ35*AR35)+(Z35*Y35+AS35*AT35)+(AA35*AB35+AU35*AV35))/(W35+Y35+AA35))/1440,"no data")</f>
        <v>no data</v>
      </c>
      <c r="AK35" s="91" t="n">
        <v>0</v>
      </c>
      <c r="AL35" s="166" t="n">
        <v>0</v>
      </c>
      <c r="AM35" s="58" t="n">
        <f aca="false">AK35*AL35</f>
        <v>0</v>
      </c>
      <c r="AN35" s="166" t="str">
        <f aca="false">IF(U35&gt;0,((((#REF!*#REF!)+(AK35*AL35))/(U35*1000))*1000000),"no data")</f>
        <v>no data</v>
      </c>
      <c r="AO35" s="168" t="n">
        <f aca="false">S35/24</f>
        <v>153.583333333333</v>
      </c>
      <c r="AP35" s="34"/>
      <c r="AQ35" s="59" t="n">
        <v>0</v>
      </c>
      <c r="AR35" s="76" t="n">
        <v>0</v>
      </c>
      <c r="AS35" s="76" t="n">
        <v>0</v>
      </c>
      <c r="AT35" s="59" t="n">
        <v>0</v>
      </c>
      <c r="AU35" s="76" t="n">
        <v>0</v>
      </c>
      <c r="AV35" s="59" t="n">
        <v>0</v>
      </c>
      <c r="AW35" s="59" t="n">
        <v>5</v>
      </c>
      <c r="AY35" s="77" t="n">
        <v>0</v>
      </c>
      <c r="AZ35" s="77" t="n">
        <v>0</v>
      </c>
      <c r="BA35" s="77" t="n">
        <v>0</v>
      </c>
      <c r="BB35" s="77" t="n">
        <v>0</v>
      </c>
      <c r="BC35" s="77" t="str">
        <f aca="false">AN35</f>
        <v>no data</v>
      </c>
      <c r="BD35" s="139" t="n">
        <f aca="false">BA35/24</f>
        <v>0</v>
      </c>
      <c r="BE35" s="79" t="n">
        <v>0</v>
      </c>
      <c r="BF35" s="80" t="n">
        <v>0</v>
      </c>
      <c r="BG35" s="82" t="n">
        <v>0</v>
      </c>
      <c r="BH35" s="82" t="n">
        <v>0</v>
      </c>
      <c r="BI35" s="142" t="n">
        <v>50</v>
      </c>
      <c r="BJ35" s="82" t="n">
        <v>0</v>
      </c>
      <c r="BK35" s="81" t="n">
        <v>0</v>
      </c>
      <c r="BL35" s="78" t="n">
        <f aca="false">SUM(BE35:BF35)</f>
        <v>0</v>
      </c>
      <c r="BM35" s="77" t="n">
        <v>0</v>
      </c>
      <c r="BN35" s="77" t="n">
        <v>0</v>
      </c>
      <c r="BO35" s="78" t="n">
        <v>0</v>
      </c>
    </row>
    <row r="36" customFormat="false" ht="14.3" hidden="false" customHeight="false" outlineLevel="0" collapsed="false">
      <c r="A36" s="189"/>
      <c r="B36" s="55" t="n">
        <v>43797</v>
      </c>
      <c r="C36" s="56" t="n">
        <v>64</v>
      </c>
      <c r="D36" s="57" t="n">
        <v>0.7</v>
      </c>
      <c r="E36" s="58" t="n">
        <v>61.1</v>
      </c>
      <c r="F36" s="59" t="n">
        <v>76</v>
      </c>
      <c r="G36" s="59" t="n">
        <v>46</v>
      </c>
      <c r="H36" s="60" t="n">
        <v>0</v>
      </c>
      <c r="I36" s="60" t="n">
        <v>0</v>
      </c>
      <c r="J36" s="60" t="n">
        <v>0</v>
      </c>
      <c r="K36" s="60" t="n">
        <v>0</v>
      </c>
      <c r="L36" s="61" t="n">
        <v>24</v>
      </c>
      <c r="M36" s="61" t="n">
        <v>0</v>
      </c>
      <c r="N36" s="61" t="n">
        <v>24</v>
      </c>
      <c r="O36" s="61" t="n">
        <v>0</v>
      </c>
      <c r="P36" s="61" t="n">
        <v>0</v>
      </c>
      <c r="Q36" s="61" t="n">
        <v>0</v>
      </c>
      <c r="R36" s="61" t="n">
        <v>3708</v>
      </c>
      <c r="S36" s="62" t="n">
        <v>3686</v>
      </c>
      <c r="T36" s="62" t="n">
        <v>0</v>
      </c>
      <c r="U36" s="63" t="n">
        <v>0</v>
      </c>
      <c r="V36" s="63" t="n">
        <v>0</v>
      </c>
      <c r="W36" s="60" t="n">
        <v>42</v>
      </c>
      <c r="X36" s="60" t="n">
        <v>0</v>
      </c>
      <c r="Y36" s="60" t="n">
        <v>42</v>
      </c>
      <c r="Z36" s="60" t="n">
        <v>0</v>
      </c>
      <c r="AA36" s="60" t="n">
        <v>60</v>
      </c>
      <c r="AB36" s="59" t="n">
        <v>0</v>
      </c>
      <c r="AC36" s="59" t="n">
        <v>5</v>
      </c>
      <c r="AD36" s="65" t="n">
        <f aca="false">U36-T36</f>
        <v>0</v>
      </c>
      <c r="AE36" s="59" t="n">
        <v>0</v>
      </c>
      <c r="AF36" s="66" t="str">
        <f aca="false">IF(AE36&gt;0, V36/(AE36*24),"no data")</f>
        <v>no data</v>
      </c>
      <c r="AG36" s="67" t="n">
        <f aca="false">IF(R36&gt;0,R36/24,"no data")</f>
        <v>154.5</v>
      </c>
      <c r="AH36" s="66" t="str">
        <f aca="false">IF(U36&gt;0,(U36/R36),"no data")</f>
        <v>no data</v>
      </c>
      <c r="AI36" s="68" t="n">
        <f aca="false">(1440-((W36*X36)+(Y36*Z36)+(AA36*AB36))/(W36+Y36+AA36))/1440</f>
        <v>1</v>
      </c>
      <c r="AJ36" s="69" t="str">
        <f aca="false">IF(U36&gt;0,(1440-((X36*W36+AQ36*AR36)+(Z36*Y36+AS36*AT36)+(AA36*AB36+AU36*AV36))/(W36+Y36+AA36))/1440,"no data")</f>
        <v>no data</v>
      </c>
      <c r="AK36" s="91" t="n">
        <v>0</v>
      </c>
      <c r="AL36" s="166" t="n">
        <v>0</v>
      </c>
      <c r="AM36" s="58" t="n">
        <f aca="false">AK36*AL36</f>
        <v>0</v>
      </c>
      <c r="AN36" s="166" t="str">
        <f aca="false">IF(U36&gt;0,((((#REF!*#REF!)+(AK36*AL36))/(U36*1000))*1000000),"no data")</f>
        <v>no data</v>
      </c>
      <c r="AO36" s="168" t="n">
        <f aca="false">S36/24</f>
        <v>153.583333333333</v>
      </c>
      <c r="AP36" s="34"/>
      <c r="AQ36" s="59" t="n">
        <v>0</v>
      </c>
      <c r="AR36" s="76" t="n">
        <v>0</v>
      </c>
      <c r="AS36" s="76" t="n">
        <v>0</v>
      </c>
      <c r="AT36" s="59" t="n">
        <v>0</v>
      </c>
      <c r="AU36" s="76" t="n">
        <v>0</v>
      </c>
      <c r="AV36" s="59" t="n">
        <v>0</v>
      </c>
      <c r="AW36" s="59" t="n">
        <v>5</v>
      </c>
      <c r="AY36" s="77" t="n">
        <v>0</v>
      </c>
      <c r="AZ36" s="77" t="n">
        <v>0</v>
      </c>
      <c r="BA36" s="77" t="n">
        <v>0</v>
      </c>
      <c r="BB36" s="77" t="n">
        <v>0</v>
      </c>
      <c r="BC36" s="77" t="str">
        <f aca="false">AN36</f>
        <v>no data</v>
      </c>
      <c r="BD36" s="139" t="n">
        <f aca="false">BA36/24</f>
        <v>0</v>
      </c>
      <c r="BE36" s="79" t="n">
        <v>0</v>
      </c>
      <c r="BF36" s="80" t="n">
        <v>0</v>
      </c>
      <c r="BG36" s="82" t="n">
        <v>0</v>
      </c>
      <c r="BH36" s="82" t="n">
        <v>0</v>
      </c>
      <c r="BI36" s="142" t="n">
        <v>50</v>
      </c>
      <c r="BJ36" s="82" t="n">
        <v>0</v>
      </c>
      <c r="BK36" s="81" t="n">
        <v>0</v>
      </c>
      <c r="BL36" s="78" t="n">
        <f aca="false">SUM(BE36:BF36)</f>
        <v>0</v>
      </c>
      <c r="BM36" s="77" t="n">
        <v>0</v>
      </c>
      <c r="BN36" s="77" t="n">
        <v>0</v>
      </c>
      <c r="BO36" s="78" t="n">
        <v>0</v>
      </c>
    </row>
    <row r="37" customFormat="false" ht="14.3" hidden="false" customHeight="false" outlineLevel="0" collapsed="false">
      <c r="A37" s="189"/>
      <c r="B37" s="55" t="n">
        <v>43798</v>
      </c>
      <c r="C37" s="56" t="n">
        <v>62.3</v>
      </c>
      <c r="D37" s="57" t="n">
        <v>0.645</v>
      </c>
      <c r="E37" s="58" t="n">
        <v>57.7</v>
      </c>
      <c r="F37" s="59" t="n">
        <v>79</v>
      </c>
      <c r="G37" s="59" t="n">
        <v>53</v>
      </c>
      <c r="H37" s="60" t="n">
        <v>0</v>
      </c>
      <c r="I37" s="60" t="n">
        <v>0</v>
      </c>
      <c r="J37" s="60" t="n">
        <v>0</v>
      </c>
      <c r="K37" s="60" t="n">
        <v>0</v>
      </c>
      <c r="L37" s="61" t="n">
        <v>24</v>
      </c>
      <c r="M37" s="61" t="n">
        <v>0</v>
      </c>
      <c r="N37" s="61" t="n">
        <v>24</v>
      </c>
      <c r="O37" s="61" t="n">
        <v>0</v>
      </c>
      <c r="P37" s="61" t="n">
        <v>0</v>
      </c>
      <c r="Q37" s="61" t="n">
        <v>0</v>
      </c>
      <c r="R37" s="61" t="n">
        <v>3707</v>
      </c>
      <c r="S37" s="62" t="n">
        <v>3689</v>
      </c>
      <c r="T37" s="62" t="n">
        <v>0</v>
      </c>
      <c r="U37" s="63" t="n">
        <v>0</v>
      </c>
      <c r="V37" s="63" t="n">
        <v>0</v>
      </c>
      <c r="W37" s="60" t="n">
        <v>42</v>
      </c>
      <c r="X37" s="60" t="n">
        <v>0</v>
      </c>
      <c r="Y37" s="60" t="n">
        <v>42</v>
      </c>
      <c r="Z37" s="60" t="n">
        <v>0</v>
      </c>
      <c r="AA37" s="60" t="n">
        <v>60</v>
      </c>
      <c r="AB37" s="59" t="n">
        <v>0</v>
      </c>
      <c r="AC37" s="59" t="n">
        <v>5</v>
      </c>
      <c r="AD37" s="65" t="n">
        <f aca="false">U37-T37</f>
        <v>0</v>
      </c>
      <c r="AE37" s="59" t="n">
        <v>0</v>
      </c>
      <c r="AF37" s="66" t="str">
        <f aca="false">IF(AE37&gt;0, V37/(AE37*24),"no data")</f>
        <v>no data</v>
      </c>
      <c r="AG37" s="67" t="n">
        <f aca="false">IF(R37&gt;0,R37/24,"no data")</f>
        <v>154.458333333333</v>
      </c>
      <c r="AH37" s="66" t="str">
        <f aca="false">IF(U37&gt;0,(U37/R37),"no data")</f>
        <v>no data</v>
      </c>
      <c r="AI37" s="68" t="n">
        <f aca="false">(1440-((W37*X37)+(Y37*Z37)+(AA37*AB37))/(W37+Y37+AA37))/1440</f>
        <v>1</v>
      </c>
      <c r="AJ37" s="69" t="str">
        <f aca="false">IF(U37&gt;0,(1440-((X37*W37+AQ37*AR37)+(Z37*Y37+AS37*AT37)+(AA37*AB37+AU37*AV37))/(W37+Y37+AA37))/1440,"no data")</f>
        <v>no data</v>
      </c>
      <c r="AK37" s="91" t="n">
        <v>0</v>
      </c>
      <c r="AL37" s="166" t="n">
        <v>0</v>
      </c>
      <c r="AM37" s="58" t="n">
        <f aca="false">AK37*AL37</f>
        <v>0</v>
      </c>
      <c r="AN37" s="166" t="str">
        <f aca="false">IF(U37&gt;0,((((#REF!*#REF!)+(AK37*AL37))/(U37*1000))*1000000),"no data")</f>
        <v>no data</v>
      </c>
      <c r="AO37" s="168" t="n">
        <f aca="false">S37/24</f>
        <v>153.708333333333</v>
      </c>
      <c r="AP37" s="34"/>
      <c r="AQ37" s="59" t="n">
        <v>0</v>
      </c>
      <c r="AR37" s="76" t="n">
        <v>0</v>
      </c>
      <c r="AS37" s="76" t="n">
        <v>0</v>
      </c>
      <c r="AT37" s="59" t="n">
        <v>0</v>
      </c>
      <c r="AU37" s="76" t="n">
        <v>0</v>
      </c>
      <c r="AV37" s="59" t="n">
        <v>0</v>
      </c>
      <c r="AW37" s="59" t="n">
        <v>5</v>
      </c>
      <c r="AY37" s="77" t="n">
        <v>0</v>
      </c>
      <c r="AZ37" s="77" t="n">
        <v>0</v>
      </c>
      <c r="BA37" s="77" t="n">
        <v>0</v>
      </c>
      <c r="BB37" s="77" t="n">
        <v>0</v>
      </c>
      <c r="BC37" s="77" t="str">
        <f aca="false">AN37</f>
        <v>no data</v>
      </c>
      <c r="BD37" s="139" t="n">
        <f aca="false">BA37/24</f>
        <v>0</v>
      </c>
      <c r="BE37" s="79" t="n">
        <v>0</v>
      </c>
      <c r="BF37" s="80" t="n">
        <v>0</v>
      </c>
      <c r="BG37" s="82" t="n">
        <v>0</v>
      </c>
      <c r="BH37" s="82" t="n">
        <v>0</v>
      </c>
      <c r="BI37" s="142" t="n">
        <v>50</v>
      </c>
      <c r="BJ37" s="82" t="n">
        <v>0</v>
      </c>
      <c r="BK37" s="81" t="n">
        <v>0</v>
      </c>
      <c r="BL37" s="78" t="n">
        <f aca="false">SUM(BE37:BF37)</f>
        <v>0</v>
      </c>
      <c r="BM37" s="77" t="n">
        <v>0</v>
      </c>
      <c r="BN37" s="77" t="n">
        <v>0</v>
      </c>
      <c r="BO37" s="78" t="n">
        <v>0</v>
      </c>
    </row>
    <row r="38" customFormat="false" ht="14.3" hidden="false" customHeight="false" outlineLevel="0" collapsed="false">
      <c r="A38" s="189"/>
      <c r="B38" s="55" t="n">
        <v>43799</v>
      </c>
      <c r="C38" s="56" t="n">
        <v>62.2</v>
      </c>
      <c r="D38" s="57" t="n">
        <v>0.55</v>
      </c>
      <c r="E38" s="58" t="n">
        <v>54</v>
      </c>
      <c r="F38" s="59" t="n">
        <v>84</v>
      </c>
      <c r="G38" s="59" t="n">
        <v>52</v>
      </c>
      <c r="H38" s="60" t="n">
        <v>0</v>
      </c>
      <c r="I38" s="60" t="n">
        <v>0</v>
      </c>
      <c r="J38" s="60" t="n">
        <v>0</v>
      </c>
      <c r="K38" s="60" t="n">
        <v>0</v>
      </c>
      <c r="L38" s="61" t="n">
        <v>24</v>
      </c>
      <c r="M38" s="61" t="n">
        <v>0</v>
      </c>
      <c r="N38" s="61" t="n">
        <v>24</v>
      </c>
      <c r="O38" s="61" t="n">
        <v>0</v>
      </c>
      <c r="P38" s="61" t="n">
        <v>0</v>
      </c>
      <c r="Q38" s="61" t="n">
        <v>0</v>
      </c>
      <c r="R38" s="61" t="n">
        <v>3702</v>
      </c>
      <c r="S38" s="62" t="n">
        <v>3696</v>
      </c>
      <c r="T38" s="62" t="n">
        <v>0</v>
      </c>
      <c r="U38" s="63" t="n">
        <v>0</v>
      </c>
      <c r="V38" s="63" t="n">
        <v>0</v>
      </c>
      <c r="W38" s="60" t="n">
        <v>42</v>
      </c>
      <c r="X38" s="60" t="n">
        <v>0</v>
      </c>
      <c r="Y38" s="60" t="n">
        <v>42</v>
      </c>
      <c r="Z38" s="60" t="n">
        <v>0</v>
      </c>
      <c r="AA38" s="60" t="n">
        <v>60</v>
      </c>
      <c r="AB38" s="59" t="n">
        <v>0</v>
      </c>
      <c r="AC38" s="59" t="n">
        <f aca="false">(V38-U38)+AW38</f>
        <v>5</v>
      </c>
      <c r="AD38" s="65" t="n">
        <f aca="false">U38-T38</f>
        <v>0</v>
      </c>
      <c r="AE38" s="59" t="n">
        <v>0</v>
      </c>
      <c r="AF38" s="66" t="str">
        <f aca="false">IF(AE38&gt;0, V38/(AE38*24),"no data")</f>
        <v>no data</v>
      </c>
      <c r="AG38" s="67" t="n">
        <f aca="false">IF(R38&gt;0,R38/24,"no data")</f>
        <v>154.25</v>
      </c>
      <c r="AH38" s="66" t="str">
        <f aca="false">IF(U38&gt;0,(U38/R38),"no data")</f>
        <v>no data</v>
      </c>
      <c r="AI38" s="68" t="n">
        <f aca="false">(1440-((W38*X38)+(Y38*Z38)+(AA38*AB38))/(W38+Y38+AA38))/1440</f>
        <v>1</v>
      </c>
      <c r="AJ38" s="69" t="str">
        <f aca="false">IF(U38&gt;0,(1440-((X38*W38+AQ38*AR38)+(Z38*Y38+AS38*AT38)+(AA38*AB38+AU38*AV38))/(W38+Y38+AA38))/1440,"no data")</f>
        <v>no data</v>
      </c>
      <c r="AK38" s="91" t="n">
        <v>0</v>
      </c>
      <c r="AL38" s="166" t="n">
        <v>0</v>
      </c>
      <c r="AM38" s="58" t="n">
        <f aca="false">AK38*AL38</f>
        <v>0</v>
      </c>
      <c r="AN38" s="166" t="str">
        <f aca="false">IF(U38&gt;0,((((#REF!*#REF!)+(AK38*AL38))/(U38*1000))*1000000),"no data")</f>
        <v>no data</v>
      </c>
      <c r="AO38" s="168" t="n">
        <f aca="false">S38/24</f>
        <v>154</v>
      </c>
      <c r="AP38" s="34"/>
      <c r="AQ38" s="59" t="n">
        <v>0</v>
      </c>
      <c r="AR38" s="76" t="n">
        <v>0</v>
      </c>
      <c r="AS38" s="76" t="n">
        <v>0</v>
      </c>
      <c r="AT38" s="59" t="n">
        <v>0</v>
      </c>
      <c r="AU38" s="76" t="n">
        <v>0</v>
      </c>
      <c r="AV38" s="59" t="n">
        <v>0</v>
      </c>
      <c r="AW38" s="59" t="n">
        <v>5</v>
      </c>
      <c r="AY38" s="77" t="n">
        <v>0</v>
      </c>
      <c r="AZ38" s="77" t="n">
        <v>0</v>
      </c>
      <c r="BA38" s="77" t="n">
        <v>0</v>
      </c>
      <c r="BB38" s="77" t="n">
        <f aca="false">AZ38-AY38</f>
        <v>0</v>
      </c>
      <c r="BC38" s="77" t="str">
        <f aca="false">AN38</f>
        <v>no data</v>
      </c>
      <c r="BD38" s="139" t="n">
        <f aca="false">BA38/24</f>
        <v>0</v>
      </c>
      <c r="BE38" s="79" t="n">
        <v>0</v>
      </c>
      <c r="BF38" s="80" t="n">
        <v>0</v>
      </c>
      <c r="BG38" s="82" t="n">
        <v>0</v>
      </c>
      <c r="BH38" s="82" t="n">
        <v>0</v>
      </c>
      <c r="BI38" s="142" t="n">
        <v>50</v>
      </c>
      <c r="BJ38" s="82" t="n">
        <v>0</v>
      </c>
      <c r="BK38" s="81" t="n">
        <v>0</v>
      </c>
      <c r="BL38" s="78" t="n">
        <f aca="false">SUM(BE38:BF38)</f>
        <v>0</v>
      </c>
      <c r="BM38" s="77" t="n">
        <v>0</v>
      </c>
      <c r="BN38" s="77" t="n">
        <v>0</v>
      </c>
      <c r="BO38" s="78" t="n">
        <v>0</v>
      </c>
    </row>
    <row r="39" customFormat="false" ht="14.3" hidden="false" customHeight="false" outlineLevel="0" collapsed="false">
      <c r="A39" s="189"/>
      <c r="B39" s="55" t="n">
        <v>43800</v>
      </c>
      <c r="C39" s="56"/>
      <c r="D39" s="57"/>
      <c r="E39" s="58"/>
      <c r="F39" s="59"/>
      <c r="G39" s="59"/>
      <c r="H39" s="60"/>
      <c r="I39" s="60"/>
      <c r="J39" s="60"/>
      <c r="K39" s="60"/>
      <c r="L39" s="61"/>
      <c r="M39" s="61"/>
      <c r="N39" s="61"/>
      <c r="O39" s="61"/>
      <c r="P39" s="61"/>
      <c r="Q39" s="61"/>
      <c r="R39" s="61"/>
      <c r="S39" s="62"/>
      <c r="T39" s="62"/>
      <c r="U39" s="63"/>
      <c r="V39" s="63"/>
      <c r="W39" s="60"/>
      <c r="X39" s="60"/>
      <c r="Y39" s="60"/>
      <c r="Z39" s="60"/>
      <c r="AA39" s="60"/>
      <c r="AB39" s="59"/>
      <c r="AC39" s="59" t="n">
        <f aca="false">(V39-U39)+AW39</f>
        <v>0</v>
      </c>
      <c r="AD39" s="65" t="n">
        <f aca="false">U39-T39</f>
        <v>0</v>
      </c>
      <c r="AE39" s="59"/>
      <c r="AF39" s="66" t="str">
        <f aca="false">IF(AE39&gt;0, V39/(AE39*24),"no data")</f>
        <v>no data</v>
      </c>
      <c r="AG39" s="67" t="str">
        <f aca="false">IF(R39&gt;0,R39/24,"no data")</f>
        <v>no data</v>
      </c>
      <c r="AH39" s="66" t="str">
        <f aca="false">IF(U39&gt;0,(U39/R39),"no data")</f>
        <v>no data</v>
      </c>
      <c r="AI39" s="68" t="e">
        <f aca="false">(1440-((W39*X39)+(Y39*Z39)+(AA39*AB39))/(W39+Y39+AA39))/1440</f>
        <v>#DIV/0!</v>
      </c>
      <c r="AJ39" s="69" t="str">
        <f aca="false">IF(U39&gt;0,(1440-((X39*W39+AQ39*AR39)+(Z39*Y39+AS39*AT39)+(AA39*AB39+AU39*AV39))/(W39+Y39+AA39))/1440,"no data")</f>
        <v>no data</v>
      </c>
      <c r="AK39" s="91"/>
      <c r="AL39" s="166"/>
      <c r="AM39" s="58" t="n">
        <f aca="false">AK39*AL39</f>
        <v>0</v>
      </c>
      <c r="AN39" s="166" t="str">
        <f aca="false">IF(U39&gt;0,((((#REF!*#REF!)+(AK39*AL39))/(U39*1000))*1000000),"no data")</f>
        <v>no data</v>
      </c>
      <c r="AO39" s="168" t="n">
        <f aca="false">S39/24</f>
        <v>0</v>
      </c>
      <c r="AP39" s="34"/>
      <c r="AQ39" s="59"/>
      <c r="AR39" s="76"/>
      <c r="AS39" s="76"/>
      <c r="AT39" s="59"/>
      <c r="AU39" s="76"/>
      <c r="AV39" s="59"/>
      <c r="AW39" s="59"/>
      <c r="AY39" s="77"/>
      <c r="AZ39" s="77"/>
      <c r="BA39" s="77"/>
      <c r="BB39" s="77" t="n">
        <f aca="false">AZ39-AY39</f>
        <v>0</v>
      </c>
      <c r="BC39" s="77" t="str">
        <f aca="false">AN39</f>
        <v>no data</v>
      </c>
      <c r="BD39" s="139" t="n">
        <f aca="false">BA39/24</f>
        <v>0</v>
      </c>
      <c r="BE39" s="79"/>
      <c r="BF39" s="80"/>
      <c r="BG39" s="82"/>
      <c r="BH39" s="82"/>
      <c r="BI39" s="142"/>
      <c r="BJ39" s="82"/>
      <c r="BK39" s="81"/>
      <c r="BL39" s="78" t="n">
        <f aca="false">SUM(BE39:BF39)</f>
        <v>0</v>
      </c>
      <c r="BM39" s="77"/>
      <c r="BN39" s="77"/>
      <c r="BO39" s="78"/>
    </row>
    <row r="40" customFormat="false" ht="14.3" hidden="false" customHeight="false" outlineLevel="0" collapsed="false">
      <c r="A40" s="189"/>
      <c r="B40" s="55" t="n">
        <v>43801</v>
      </c>
      <c r="C40" s="56"/>
      <c r="D40" s="57"/>
      <c r="E40" s="58"/>
      <c r="F40" s="59"/>
      <c r="G40" s="59"/>
      <c r="H40" s="60"/>
      <c r="I40" s="60"/>
      <c r="J40" s="60"/>
      <c r="K40" s="60"/>
      <c r="L40" s="61"/>
      <c r="M40" s="61"/>
      <c r="N40" s="61"/>
      <c r="O40" s="61"/>
      <c r="P40" s="61"/>
      <c r="Q40" s="61"/>
      <c r="R40" s="61"/>
      <c r="S40" s="62"/>
      <c r="T40" s="62"/>
      <c r="U40" s="63"/>
      <c r="V40" s="63"/>
      <c r="W40" s="60"/>
      <c r="X40" s="60"/>
      <c r="Y40" s="60"/>
      <c r="Z40" s="60"/>
      <c r="AA40" s="60"/>
      <c r="AB40" s="59"/>
      <c r="AC40" s="59" t="n">
        <f aca="false">(V40-U40)+AW40</f>
        <v>0</v>
      </c>
      <c r="AD40" s="65" t="n">
        <f aca="false">U40-T40</f>
        <v>0</v>
      </c>
      <c r="AE40" s="59"/>
      <c r="AF40" s="66" t="str">
        <f aca="false">IF(AE40&gt;0, V40/(AE40*24),"no data")</f>
        <v>no data</v>
      </c>
      <c r="AG40" s="67" t="str">
        <f aca="false">IF(R40&gt;0,R40/24,"no data")</f>
        <v>no data</v>
      </c>
      <c r="AH40" s="66" t="str">
        <f aca="false">IF(U40&gt;0,(U40/R40),"no data")</f>
        <v>no data</v>
      </c>
      <c r="AI40" s="68" t="e">
        <f aca="false">(1440-((W40*X40)+(Y40*Z40)+(AA40*AB40))/(W40+Y40+AA40))/1440</f>
        <v>#DIV/0!</v>
      </c>
      <c r="AJ40" s="69" t="str">
        <f aca="false">IF(U40&gt;0,(1440-((X40*W40+AQ40*AR40)+(Z40*Y40+AS40*AT40)+(AA40*AB40+AU40*AV40))/(W40+Y40+AA40))/1440,"no data")</f>
        <v>no data</v>
      </c>
      <c r="AK40" s="91"/>
      <c r="AL40" s="166"/>
      <c r="AM40" s="58" t="n">
        <f aca="false">AK40*AL40</f>
        <v>0</v>
      </c>
      <c r="AN40" s="166" t="str">
        <f aca="false">IF(U40&gt;0,((((#REF!*#REF!)+(AK40*AL40))/(U40*1000))*1000000),"no data")</f>
        <v>no data</v>
      </c>
      <c r="AO40" s="168" t="n">
        <f aca="false">S40/24</f>
        <v>0</v>
      </c>
      <c r="AP40" s="34"/>
      <c r="AQ40" s="59"/>
      <c r="AR40" s="76"/>
      <c r="AS40" s="76"/>
      <c r="AT40" s="59"/>
      <c r="AU40" s="76"/>
      <c r="AV40" s="59"/>
      <c r="AW40" s="59"/>
      <c r="AY40" s="77"/>
      <c r="AZ40" s="77"/>
      <c r="BA40" s="77"/>
      <c r="BB40" s="77" t="n">
        <f aca="false">AZ40-AY40</f>
        <v>0</v>
      </c>
      <c r="BC40" s="77" t="str">
        <f aca="false">AN40</f>
        <v>no data</v>
      </c>
      <c r="BD40" s="139" t="n">
        <f aca="false">BA40/24</f>
        <v>0</v>
      </c>
      <c r="BE40" s="79"/>
      <c r="BF40" s="80"/>
      <c r="BG40" s="82"/>
      <c r="BH40" s="82"/>
      <c r="BI40" s="142"/>
      <c r="BJ40" s="82"/>
      <c r="BK40" s="81"/>
      <c r="BL40" s="78" t="n">
        <f aca="false">SUM(BE40:BF40)</f>
        <v>0</v>
      </c>
      <c r="BM40" s="77"/>
      <c r="BN40" s="77"/>
      <c r="BO40" s="78"/>
    </row>
    <row r="41" customFormat="false" ht="14.3" hidden="false" customHeight="false" outlineLevel="0" collapsed="false">
      <c r="A41" s="255"/>
      <c r="B41" s="256" t="s">
        <v>137</v>
      </c>
      <c r="C41" s="257" t="n">
        <f aca="false">AVERAGE(C9:C38)</f>
        <v>68.119</v>
      </c>
      <c r="D41" s="257" t="n">
        <f aca="false">AVERAGE(D9:D38)</f>
        <v>0.65671</v>
      </c>
      <c r="E41" s="257" t="n">
        <f aca="false">AVERAGE(E9:E38)</f>
        <v>62.924</v>
      </c>
      <c r="F41" s="257" t="n">
        <f aca="false">AVERAGE(F9:F38)</f>
        <v>81.1573333333333</v>
      </c>
      <c r="G41" s="257" t="n">
        <f aca="false">AVERAGE(G9:G38)</f>
        <v>59.5486666666667</v>
      </c>
      <c r="H41" s="257" t="n">
        <f aca="false">SUM(H9:H38)+(INT(SUM(I9:I38)/60))</f>
        <v>0</v>
      </c>
      <c r="I41" s="257" t="n">
        <f aca="false">SUM(I9:I38)+(INT(SUM(J9:J38)/60))</f>
        <v>0</v>
      </c>
      <c r="J41" s="257" t="n">
        <f aca="false">SUM(J9:J38)+(INT(SUM(K9:K38)/60))</f>
        <v>0</v>
      </c>
      <c r="K41" s="257" t="n">
        <f aca="false">SUM(K9:K38)+(INT(SUM(L9:L38)/60))</f>
        <v>12</v>
      </c>
      <c r="L41" s="257" t="n">
        <f aca="false">SUM(L9:L38)+(INT(SUM(M9:M38)/60))</f>
        <v>720</v>
      </c>
      <c r="M41" s="257" t="n">
        <f aca="false">SUM(M9:M38)+(INT(SUM(N9:N38)/60))</f>
        <v>12</v>
      </c>
      <c r="N41" s="257" t="n">
        <f aca="false">SUM(N9:N38)+(INT(SUM(O9:O38)/60))</f>
        <v>720</v>
      </c>
      <c r="O41" s="257" t="n">
        <f aca="false">SUM(O9:O38)+(INT(SUM(P9:P38)/60))</f>
        <v>0</v>
      </c>
      <c r="P41" s="257" t="n">
        <f aca="false">SUM(P9:P38)+(INT(SUM(Q9:Q38)/60))</f>
        <v>0</v>
      </c>
      <c r="Q41" s="257" t="n">
        <f aca="false">SUM(Q9:Q38)+(INT(SUM(R9:R38)/60))</f>
        <v>1843</v>
      </c>
      <c r="R41" s="259" t="n">
        <f aca="false">SUM(R9:R38)</f>
        <v>110588</v>
      </c>
      <c r="S41" s="259" t="n">
        <f aca="false">SUM(S9:S38)</f>
        <v>109616</v>
      </c>
      <c r="T41" s="259" t="n">
        <f aca="false">SUM(T9:T38)</f>
        <v>0</v>
      </c>
      <c r="U41" s="259" t="n">
        <f aca="false">SUM(U9:U38)</f>
        <v>0</v>
      </c>
      <c r="V41" s="259" t="n">
        <f aca="false">SUM(V9:V38)</f>
        <v>0</v>
      </c>
      <c r="W41" s="261" t="n">
        <f aca="false">AVERAGE(W9:W38)</f>
        <v>41.4666666666667</v>
      </c>
      <c r="X41" s="261" t="n">
        <f aca="false">SUM(X9:X38)</f>
        <v>0</v>
      </c>
      <c r="Y41" s="261" t="n">
        <f aca="false">AVERAGE(Y9:Y38)</f>
        <v>41.4666666666667</v>
      </c>
      <c r="Z41" s="261" t="n">
        <f aca="false">SUM(Z9:Z38)</f>
        <v>0</v>
      </c>
      <c r="AA41" s="261" t="n">
        <f aca="false">AVERAGE(AA9:AA38)</f>
        <v>60</v>
      </c>
      <c r="AB41" s="261" t="n">
        <f aca="false">SUM(AB9:AB38)</f>
        <v>0</v>
      </c>
      <c r="AC41" s="262" t="n">
        <v>142.08</v>
      </c>
      <c r="AD41" s="261" t="n">
        <f aca="false">SUM(AD9:AD38)</f>
        <v>0</v>
      </c>
      <c r="AE41" s="261" t="n">
        <f aca="false">AVERAGE(AE9:AE38)</f>
        <v>0</v>
      </c>
      <c r="AF41" s="261" t="e">
        <f aca="false">AVERAGE(AF9:AF38)</f>
        <v>#DIV/0!</v>
      </c>
      <c r="AG41" s="261" t="n">
        <f aca="false">AVERAGE(AG9:AG38)</f>
        <v>153.594444444444</v>
      </c>
      <c r="AH41" s="261" t="e">
        <f aca="false">AVERAGE(AH9:AH38)</f>
        <v>#DIV/0!</v>
      </c>
      <c r="AI41" s="264" t="n">
        <f aca="false">AVERAGE(AI9:AI38)</f>
        <v>1</v>
      </c>
      <c r="AJ41" s="261" t="e">
        <f aca="false">AVERAGE(AJ9:AJ38)</f>
        <v>#DIV/0!</v>
      </c>
      <c r="AK41" s="266" t="n">
        <f aca="false">SUM(AK9:AK38)</f>
        <v>0.697</v>
      </c>
      <c r="AL41" s="265" t="n">
        <f aca="false">AVERAGE(AL9:AL38)</f>
        <v>33.0666666666667</v>
      </c>
      <c r="AM41" s="265" t="n">
        <f aca="false">SUM(AM9:AM38)</f>
        <v>691.424</v>
      </c>
      <c r="AN41" s="267" t="e">
        <f aca="false">((AM41))/(U41*1000)*1000000</f>
        <v>#DIV/0!</v>
      </c>
      <c r="AO41" s="268"/>
      <c r="AP41" s="34"/>
      <c r="AQ41" s="269" t="n">
        <f aca="false">AVERAGE(AQ9:AQ38)</f>
        <v>0</v>
      </c>
      <c r="AR41" s="269" t="n">
        <f aca="false">SUM(AR9:AR38)</f>
        <v>0</v>
      </c>
      <c r="AS41" s="269" t="n">
        <f aca="false">AVERAGE(AS9:AS38)</f>
        <v>0</v>
      </c>
      <c r="AT41" s="269" t="n">
        <f aca="false">SUM(AT9:AT38)</f>
        <v>0</v>
      </c>
      <c r="AU41" s="269" t="n">
        <f aca="false">AVERAGE(AU9:AU38)</f>
        <v>0</v>
      </c>
      <c r="AV41" s="269" t="n">
        <f aca="false">SUM(AV9:AV38)</f>
        <v>0</v>
      </c>
      <c r="AW41" s="269" t="n">
        <f aca="false">SUM(AW9:AW38)</f>
        <v>143</v>
      </c>
      <c r="AY41" s="269" t="n">
        <f aca="false">SUM(AY9:AY38)</f>
        <v>0</v>
      </c>
      <c r="AZ41" s="269" t="n">
        <f aca="false">SUM(AZ9:AZ38)</f>
        <v>0</v>
      </c>
      <c r="BA41" s="269" t="n">
        <f aca="false">SUM(BA9:BA38)</f>
        <v>0</v>
      </c>
      <c r="BB41" s="5" t="n">
        <f aca="false">(AZ41-AY41)</f>
        <v>0</v>
      </c>
      <c r="BC41" s="271" t="e">
        <f aca="false">AN41</f>
        <v>#DIV/0!</v>
      </c>
      <c r="BD41" s="271" t="n">
        <f aca="false">AVERAGE(BD9:BD38)</f>
        <v>0</v>
      </c>
      <c r="BE41" s="271" t="n">
        <f aca="false">SUM(BE9:BE38)</f>
        <v>0</v>
      </c>
      <c r="BF41" s="271" t="n">
        <f aca="false">SUM(BF9:BF38)</f>
        <v>0</v>
      </c>
      <c r="BG41" s="271" t="n">
        <f aca="false">SUM(BG9:BG38)</f>
        <v>0</v>
      </c>
      <c r="BH41" s="271" t="n">
        <f aca="false">SUM(BH9:BH38)</f>
        <v>0</v>
      </c>
      <c r="BI41" s="272" t="n">
        <f aca="false">AVERAGE(BI9:BI38)</f>
        <v>50</v>
      </c>
      <c r="BJ41" s="272" t="n">
        <f aca="false">AVERAGE(BJ9:BJ38)</f>
        <v>0</v>
      </c>
      <c r="BK41" s="272" t="n">
        <f aca="false">AVERAGE(BK9:BK38)</f>
        <v>0</v>
      </c>
      <c r="BL41" s="272" t="n">
        <f aca="false">SUM(BL9:BL38)</f>
        <v>100</v>
      </c>
      <c r="BM41" s="340" t="n">
        <f aca="false">AVERAGE(BM9:BM38)</f>
        <v>0</v>
      </c>
      <c r="BN41" s="340" t="n">
        <f aca="false">AVERAGE(BN9:BN38)</f>
        <v>0</v>
      </c>
      <c r="BO41" s="273" t="n">
        <f aca="false">SUM(BO9:BO38)</f>
        <v>0</v>
      </c>
    </row>
    <row r="42" customFormat="false" ht="14.95" hidden="false" customHeight="false" outlineLevel="0" collapsed="false">
      <c r="A42" s="274"/>
      <c r="B42" s="275" t="s">
        <v>138</v>
      </c>
      <c r="C42" s="351" t="s">
        <v>139</v>
      </c>
      <c r="D42" s="277" t="s">
        <v>140</v>
      </c>
      <c r="E42" s="277" t="s">
        <v>140</v>
      </c>
      <c r="F42" s="278" t="s">
        <v>141</v>
      </c>
      <c r="G42" s="278" t="s">
        <v>142</v>
      </c>
      <c r="H42" s="278" t="s">
        <v>80</v>
      </c>
      <c r="I42" s="278" t="s">
        <v>81</v>
      </c>
      <c r="J42" s="278" t="s">
        <v>80</v>
      </c>
      <c r="K42" s="278" t="s">
        <v>81</v>
      </c>
      <c r="L42" s="278" t="s">
        <v>80</v>
      </c>
      <c r="M42" s="278" t="s">
        <v>81</v>
      </c>
      <c r="N42" s="278" t="s">
        <v>80</v>
      </c>
      <c r="O42" s="278" t="s">
        <v>81</v>
      </c>
      <c r="P42" s="279" t="s">
        <v>143</v>
      </c>
      <c r="Q42" s="279" t="s">
        <v>144</v>
      </c>
      <c r="R42" s="279" t="s">
        <v>145</v>
      </c>
      <c r="S42" s="279" t="s">
        <v>145</v>
      </c>
      <c r="T42" s="279" t="s">
        <v>145</v>
      </c>
      <c r="U42" s="279" t="s">
        <v>145</v>
      </c>
      <c r="V42" s="279" t="s">
        <v>145</v>
      </c>
      <c r="W42" s="279" t="s">
        <v>146</v>
      </c>
      <c r="X42" s="279" t="s">
        <v>147</v>
      </c>
      <c r="Y42" s="279" t="s">
        <v>148</v>
      </c>
      <c r="Z42" s="279" t="s">
        <v>147</v>
      </c>
      <c r="AA42" s="279" t="s">
        <v>148</v>
      </c>
      <c r="AB42" s="279" t="s">
        <v>147</v>
      </c>
      <c r="AC42" s="279" t="s">
        <v>149</v>
      </c>
      <c r="AD42" s="279" t="s">
        <v>150</v>
      </c>
      <c r="AE42" s="279" t="s">
        <v>151</v>
      </c>
      <c r="AF42" s="279" t="s">
        <v>152</v>
      </c>
      <c r="AG42" s="279" t="s">
        <v>153</v>
      </c>
      <c r="AH42" s="279" t="s">
        <v>153</v>
      </c>
      <c r="AI42" s="279"/>
      <c r="AJ42" s="279" t="s">
        <v>153</v>
      </c>
      <c r="AK42" s="279" t="s">
        <v>154</v>
      </c>
      <c r="AL42" s="279" t="s">
        <v>153</v>
      </c>
      <c r="AM42" s="280"/>
      <c r="AN42" s="281" t="s">
        <v>153</v>
      </c>
      <c r="AO42" s="282"/>
      <c r="AP42" s="283"/>
      <c r="AW42" s="284" t="s">
        <v>154</v>
      </c>
      <c r="BC42" s="285" t="str">
        <f aca="false">AN42</f>
        <v>Avg.</v>
      </c>
      <c r="BM42" s="5"/>
      <c r="BN42" s="5"/>
    </row>
    <row r="43" customFormat="false" ht="14.95" hidden="false" customHeight="false" outlineLevel="0" collapsed="false">
      <c r="B43" s="286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6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6"/>
      <c r="AI43" s="286"/>
      <c r="AJ43" s="286"/>
      <c r="AN43" s="288"/>
      <c r="AO43" s="288"/>
      <c r="AX43" s="289"/>
      <c r="AY43" s="290"/>
      <c r="AZ43" s="290"/>
      <c r="BA43" s="290"/>
      <c r="BB43" s="5"/>
      <c r="BM43" s="5"/>
      <c r="BN43" s="5"/>
    </row>
    <row r="44" customFormat="false" ht="57.75" hidden="false" customHeight="true" outlineLevel="0" collapsed="false">
      <c r="B44" s="291" t="s">
        <v>155</v>
      </c>
      <c r="C44" s="291" t="s">
        <v>156</v>
      </c>
      <c r="D44" s="291" t="s">
        <v>157</v>
      </c>
      <c r="E44" s="291" t="s">
        <v>4</v>
      </c>
      <c r="F44" s="291" t="s">
        <v>158</v>
      </c>
      <c r="G44" s="291"/>
      <c r="H44" s="291" t="s">
        <v>159</v>
      </c>
      <c r="I44" s="291"/>
      <c r="J44" s="291" t="s">
        <v>160</v>
      </c>
      <c r="K44" s="291"/>
      <c r="L44" s="291" t="s">
        <v>161</v>
      </c>
      <c r="M44" s="291"/>
      <c r="N44" s="291" t="s">
        <v>162</v>
      </c>
      <c r="O44" s="291"/>
      <c r="P44" s="291" t="s">
        <v>163</v>
      </c>
      <c r="Q44" s="291"/>
      <c r="R44" s="292" t="s">
        <v>164</v>
      </c>
      <c r="S44" s="293" t="s">
        <v>165</v>
      </c>
      <c r="T44" s="294" t="s">
        <v>166</v>
      </c>
      <c r="U44" s="291" t="s">
        <v>12</v>
      </c>
      <c r="V44" s="294" t="s">
        <v>13</v>
      </c>
      <c r="W44" s="291" t="s">
        <v>167</v>
      </c>
      <c r="X44" s="291" t="s">
        <v>15</v>
      </c>
      <c r="Y44" s="291" t="s">
        <v>168</v>
      </c>
      <c r="Z44" s="291" t="s">
        <v>17</v>
      </c>
      <c r="AA44" s="291" t="s">
        <v>19</v>
      </c>
      <c r="AB44" s="291" t="s">
        <v>18</v>
      </c>
      <c r="AC44" s="293" t="s">
        <v>20</v>
      </c>
      <c r="AD44" s="295" t="s">
        <v>21</v>
      </c>
      <c r="AE44" s="296" t="s">
        <v>22</v>
      </c>
      <c r="AF44" s="296" t="s">
        <v>23</v>
      </c>
      <c r="AG44" s="296" t="s">
        <v>169</v>
      </c>
      <c r="AH44" s="291" t="s">
        <v>170</v>
      </c>
      <c r="AI44" s="291" t="s">
        <v>26</v>
      </c>
      <c r="AJ44" s="297" t="s">
        <v>27</v>
      </c>
      <c r="AK44" s="294" t="s">
        <v>172</v>
      </c>
      <c r="AL44" s="298" t="s">
        <v>173</v>
      </c>
      <c r="AM44" s="298" t="s">
        <v>33</v>
      </c>
      <c r="AN44" s="297" t="s">
        <v>174</v>
      </c>
      <c r="AO44" s="299"/>
      <c r="AP44" s="299"/>
      <c r="AX44" s="289"/>
      <c r="AY44" s="290"/>
      <c r="AZ44" s="290"/>
      <c r="BA44" s="290"/>
      <c r="BB44" s="300" t="n">
        <f aca="false">AVERAGE(BB27:BB31)</f>
        <v>0</v>
      </c>
      <c r="BM44" s="5"/>
      <c r="BN44" s="5"/>
    </row>
    <row r="45" customFormat="false" ht="14.3" hidden="false" customHeight="false" outlineLevel="0" collapsed="false">
      <c r="B45" s="301" t="s">
        <v>128</v>
      </c>
      <c r="C45" s="302" t="n">
        <f aca="false">IF(C6=0,"no data",AVERAGE(C6:C12))</f>
        <v>76.0914285714286</v>
      </c>
      <c r="D45" s="303" t="n">
        <f aca="false">IF(D6=0,"no data",AVERAGE(D6:D12))</f>
        <v>0.641142857142857</v>
      </c>
      <c r="E45" s="302" t="n">
        <f aca="false">IF(E6=0,"no data",AVERAGE(E6:E12))</f>
        <v>68.92</v>
      </c>
      <c r="F45" s="302" t="n">
        <f aca="false">IF(F6=0,"no data",AVERAGE(F6:F12))</f>
        <v>88.1428571428571</v>
      </c>
      <c r="G45" s="302" t="n">
        <f aca="false">IF(G6=0,"no data",AVERAGE(G6:G12))</f>
        <v>68</v>
      </c>
      <c r="H45" s="302" t="n">
        <f aca="false">SUM(H6:H12)+INT(SUM(I6:I12)/60)</f>
        <v>0</v>
      </c>
      <c r="I45" s="302" t="n">
        <f aca="false">SUM(I6:I12)-INT(SUM(I6:I12)/60)*60</f>
        <v>0</v>
      </c>
      <c r="J45" s="302" t="n">
        <f aca="false">SUM(J6:J12)+INT(SUM(K6:K12)/60)</f>
        <v>0</v>
      </c>
      <c r="K45" s="302" t="n">
        <f aca="false">SUM(K6:K12)-INT(SUM(K6:K12)/60)*60</f>
        <v>0</v>
      </c>
      <c r="L45" s="302" t="n">
        <f aca="false">SUM(L6:L12)+INT(SUM(M6:M12)/60)</f>
        <v>168</v>
      </c>
      <c r="M45" s="302" t="n">
        <f aca="false">SUM(M6:M12)-INT(SUM(M6:M12)/60)*60</f>
        <v>0</v>
      </c>
      <c r="N45" s="302" t="n">
        <f aca="false">SUM(N6:N12)+INT(SUM(O6:O12)/60)</f>
        <v>168</v>
      </c>
      <c r="O45" s="302" t="n">
        <f aca="false">SUM(O6:O12)-INT(SUM(O6:O12)/60)*60</f>
        <v>0</v>
      </c>
      <c r="P45" s="302" t="n">
        <f aca="false">SUM(P6:P12)+INT(SUM(Q6:Q12)/60)</f>
        <v>0</v>
      </c>
      <c r="Q45" s="302" t="n">
        <f aca="false">SUM(Q6:Q12)-INT(SUM(Q6:Q12)/60)*60</f>
        <v>0</v>
      </c>
      <c r="R45" s="304" t="n">
        <f aca="false">IF(R6=0,"no data", AVERAGE(R6:R12))</f>
        <v>3634.28571428571</v>
      </c>
      <c r="S45" s="304" t="n">
        <f aca="false">IF(S6=0,"no data", AVERAGE(S6:S12))</f>
        <v>3587.71428571429</v>
      </c>
      <c r="T45" s="304" t="str">
        <f aca="false">IF(T6=0,"no data", AVERAGE(T6:T12))</f>
        <v>no data</v>
      </c>
      <c r="U45" s="304" t="str">
        <f aca="false">IF(U6=0,"no data", AVERAGE(U6:U12))</f>
        <v>no data</v>
      </c>
      <c r="V45" s="304" t="str">
        <f aca="false">IF(V6=0,"no data", AVERAGE(V6:V12))</f>
        <v>no data</v>
      </c>
      <c r="W45" s="305" t="n">
        <f aca="false">IF(W6=0,"no data", AVERAGE(W6:W12))</f>
        <v>40</v>
      </c>
      <c r="X45" s="306" t="e">
        <f aca="false">IF(AND(X6=0,X7=0,X11=0,X9=0,X10=0,#REF!= 0,X12=0),"No outage",SUM(X6:X12))</f>
        <v>#REF!</v>
      </c>
      <c r="Y45" s="306" t="n">
        <f aca="false">IF(Y6=0,"no data", AVERAGE(Y6:Y12))</f>
        <v>40</v>
      </c>
      <c r="Z45" s="306" t="e">
        <f aca="false">IF(AND(Z6=0,Z7=0,Z11=0,Z9=0,Z10=0,#REF!= 0,Z12=0),"No outage",SUM(Z6:Z12))</f>
        <v>#REF!</v>
      </c>
      <c r="AA45" s="306" t="e">
        <f aca="false">IF(AND(AA6=0,AA7=0,AA11=0,AA9=0,AA10=0,#REF!= 0,AA12=0),"No outage",SUM(AA6:AA12))</f>
        <v>#REF!</v>
      </c>
      <c r="AB45" s="306" t="str">
        <f aca="false">IF(Z6=0,"no data", AVERAGE(AB6:AB12))</f>
        <v>no data</v>
      </c>
      <c r="AC45" s="302" t="str">
        <f aca="false">IF(Z6=0,"no data", SUM(AC6:AC12))</f>
        <v>no data</v>
      </c>
      <c r="AD45" s="302" t="str">
        <f aca="false">IF(AD6=0,"no data", SUM(AD6:AD12))</f>
        <v>no data</v>
      </c>
      <c r="AE45" s="305" t="str">
        <f aca="false">IF(AE6=0,"no data", AVERAGE(AE6:AE12))</f>
        <v>no data</v>
      </c>
      <c r="AF45" s="307" t="e">
        <f aca="false">IF(AF6=0,"no data", AVERAGE(AF6:AF12))</f>
        <v>#DIV/0!</v>
      </c>
      <c r="AG45" s="306" t="n">
        <f aca="false">IF(AG6=0,"no data", AVERAGE(AG6:AG12))</f>
        <v>151.428571428571</v>
      </c>
      <c r="AH45" s="307" t="e">
        <f aca="false">IF(AH6=0,"no data", AVERAGE(AH6:AH12))</f>
        <v>#DIV/0!</v>
      </c>
      <c r="AI45" s="307" t="n">
        <f aca="false">IF(AI6=0,"no data", AVERAGE(AI6:AI12))</f>
        <v>1</v>
      </c>
      <c r="AJ45" s="307" t="e">
        <f aca="false">IF(AJ6=0,"no data", AVERAGE(AJ6:AJ12))</f>
        <v>#DIV/0!</v>
      </c>
      <c r="AK45" s="306" t="str">
        <f aca="false">IF(AK6=0,"no data", SUM(AK6:AK12))</f>
        <v>no data</v>
      </c>
      <c r="AL45" s="306" t="str">
        <f aca="false">IF(AL6=0,"no data", AVERAGE(AL6:AL12))</f>
        <v>no data</v>
      </c>
      <c r="AM45" s="306" t="e">
        <f aca="false">AK45*AL45</f>
        <v>#VALUE!</v>
      </c>
      <c r="AN45" s="308" t="e">
        <f aca="false">IF(AN6=0,"no data", AVERAGE(AN6:AN12))</f>
        <v>#DIV/0!</v>
      </c>
      <c r="AO45" s="309"/>
      <c r="AP45" s="310"/>
      <c r="AX45" s="289"/>
      <c r="AY45" s="290"/>
      <c r="AZ45" s="290"/>
      <c r="BA45" s="290"/>
      <c r="BM45" s="5"/>
      <c r="BN45" s="5"/>
    </row>
    <row r="46" customFormat="false" ht="14.3" hidden="false" customHeight="false" outlineLevel="0" collapsed="false">
      <c r="B46" s="301" t="s">
        <v>129</v>
      </c>
      <c r="C46" s="311" t="n">
        <f aca="false">IF(C13=0,"no data", AVERAGE(C13:C19))</f>
        <v>68.9042857142857</v>
      </c>
      <c r="D46" s="312" t="n">
        <f aca="false">IF(D13=0,"no data", AVERAGE(D13:D19))</f>
        <v>0.617514285714286</v>
      </c>
      <c r="E46" s="314" t="n">
        <f aca="false">IF(E13=0,"no data", AVERAGE(E13:E19))</f>
        <v>62.0857142857143</v>
      </c>
      <c r="F46" s="311" t="n">
        <f aca="false">IF(F13=0,"no data", AVERAGE(F13:F19))</f>
        <v>82.6928571428572</v>
      </c>
      <c r="G46" s="311" t="n">
        <f aca="false">IF(G13=0,"no data", AVERAGE(G13:G19))</f>
        <v>59.4942857142857</v>
      </c>
      <c r="H46" s="311" t="n">
        <f aca="false">SUM(H13:H19)+INT(SUM(I13:I19)/60)</f>
        <v>0</v>
      </c>
      <c r="I46" s="311" t="n">
        <f aca="false">SUM(I13:I19)-INT(SUM(J13:J19)/60)</f>
        <v>0</v>
      </c>
      <c r="J46" s="311" t="n">
        <f aca="false">SUM(J13:J19)+INT(SUM(K13:K19)/60)</f>
        <v>0</v>
      </c>
      <c r="K46" s="311" t="n">
        <f aca="false">SUM(K13:K19)-INT(SUM(L13:L19)/60)*60</f>
        <v>-120</v>
      </c>
      <c r="L46" s="311" t="n">
        <f aca="false">SUM(L13:L19)+INT(SUM(M13:M19)/60)</f>
        <v>168</v>
      </c>
      <c r="M46" s="311" t="n">
        <f aca="false">SUM(M13:M19)-INT(SUM(N13:N19)/60)*60</f>
        <v>-120</v>
      </c>
      <c r="N46" s="311" t="n">
        <f aca="false">SUM(N13:N19)+INT(SUM(O13:O19)/60)</f>
        <v>168</v>
      </c>
      <c r="O46" s="311" t="n">
        <f aca="false">SUM(O13:O19)-INT(SUM(P13:P19)/60)*60</f>
        <v>0</v>
      </c>
      <c r="P46" s="311" t="n">
        <f aca="false">SUM(P13:P19)+INT(SUM(Q13:Q19)/60)</f>
        <v>0</v>
      </c>
      <c r="Q46" s="311" t="n">
        <f aca="false">SUM(Q7:Q13)-INT(SUM(Q13:Q19)/60)*60</f>
        <v>0</v>
      </c>
      <c r="R46" s="313" t="n">
        <f aca="false">IF(R13=0,"no data", AVERAGE(R13:R19))</f>
        <v>3682.57142857143</v>
      </c>
      <c r="S46" s="313" t="n">
        <f aca="false">IF(S13=0,"no data", AVERAGE(S13:S19))</f>
        <v>3625.85714285714</v>
      </c>
      <c r="T46" s="313" t="str">
        <f aca="false">IF(T13=0,"no data", AVERAGE(T13:T19))</f>
        <v>no data</v>
      </c>
      <c r="U46" s="313" t="str">
        <f aca="false">IF(U13=0,"no data", SUM(U13:U19))</f>
        <v>no data</v>
      </c>
      <c r="V46" s="313" t="str">
        <f aca="false">IF(V13=0,"no data", SUM(V13:V19))</f>
        <v>no data</v>
      </c>
      <c r="W46" s="313" t="n">
        <f aca="false">IF(W13=0,"no data", AVERAGE(W13:W19))</f>
        <v>40.8571428571429</v>
      </c>
      <c r="X46" s="314" t="str">
        <f aca="false">IF(AND(X13=0,X14=0,X15=0,X16=0,X17=0,X18=0,X19=0),"No outage",SUM(X13:X19))</f>
        <v>No outage</v>
      </c>
      <c r="Y46" s="314" t="n">
        <f aca="false">IF(AND(Y13=0,Y14=0,Y15=0,Y16=0,Y17=0,Y18=0,Y19=0),"No outage",SUM(Y13:Y19))</f>
        <v>286</v>
      </c>
      <c r="Z46" s="313" t="str">
        <f aca="false">IF(Z13=0,"no data", AVERAGE(Z13:Z19))</f>
        <v>no data</v>
      </c>
      <c r="AA46" s="314" t="n">
        <f aca="false">IF(AND(AA13=0,AA14=0,AA15=0,AA16=0,AA17=0,AA18=0,AA19=0),"No outage",SUM(AA13:AA19))</f>
        <v>420</v>
      </c>
      <c r="AB46" s="313" t="str">
        <f aca="false">IF(AB13=0,"no data", AVERAGE(AB13:AB19))</f>
        <v>no data</v>
      </c>
      <c r="AC46" s="313" t="n">
        <f aca="false">IF(AC13=0,"no data", SUM(AC13:AC19))</f>
        <v>35</v>
      </c>
      <c r="AD46" s="313" t="str">
        <f aca="false">IF(AD13=0,"no data", SUM(AD13:AD19))</f>
        <v>no data</v>
      </c>
      <c r="AE46" s="313" t="str">
        <f aca="false">IF(AE13=0,"no data", AVERAGE(AE13:AE19))</f>
        <v>no data</v>
      </c>
      <c r="AF46" s="315" t="e">
        <f aca="false">IF(AF13=0,"no data", AVERAGE(AF13:AF19))</f>
        <v>#DIV/0!</v>
      </c>
      <c r="AG46" s="313" t="n">
        <f aca="false">IF(AG13=0,"no data", AVERAGE(AG13:AG19))</f>
        <v>153.440476190476</v>
      </c>
      <c r="AH46" s="315" t="e">
        <f aca="false">IF(AH13=0,"no data", AVERAGE(AH13:AH19))</f>
        <v>#DIV/0!</v>
      </c>
      <c r="AI46" s="315" t="n">
        <f aca="false">IF(AI13=0,"no data", AVERAGE(AI13:AI19))</f>
        <v>1</v>
      </c>
      <c r="AJ46" s="315" t="e">
        <f aca="false">IF(AJ13=0,"no data", AVERAGE(AJ13:AJ19))</f>
        <v>#DIV/0!</v>
      </c>
      <c r="AK46" s="314" t="str">
        <f aca="false">IF(AK13=0,"no data", SUM(AK13:AK19))</f>
        <v>no data</v>
      </c>
      <c r="AL46" s="316" t="str">
        <f aca="false">IF(AL13=0,"no data",AVERAGE(AL13:AL19))</f>
        <v>no data</v>
      </c>
      <c r="AM46" s="314" t="e">
        <f aca="false">AK46*AL46</f>
        <v>#VALUE!</v>
      </c>
      <c r="AN46" s="318" t="e">
        <f aca="false">IF(AN13=0,"no data", AVERAGE(AN13:AN19))</f>
        <v>#DIV/0!</v>
      </c>
      <c r="AO46" s="309"/>
      <c r="AP46" s="310"/>
      <c r="AU46" s="0" t="n">
        <f aca="false">3413/12465</f>
        <v>0.273806658644204</v>
      </c>
      <c r="AX46" s="289"/>
      <c r="AZ46" s="290"/>
      <c r="BM46" s="5"/>
      <c r="BN46" s="5"/>
    </row>
    <row r="47" customFormat="false" ht="14.3" hidden="false" customHeight="false" outlineLevel="0" collapsed="false">
      <c r="A47" s="290"/>
      <c r="B47" s="301" t="s">
        <v>130</v>
      </c>
      <c r="C47" s="314" t="n">
        <f aca="false">IF(C20=0,"no data", AVERAGE(C20:C26))</f>
        <v>67.8142857142857</v>
      </c>
      <c r="D47" s="312" t="n">
        <f aca="false">IF(D20=0,"no data", AVERAGE(D20:D26))</f>
        <v>0.707285714285714</v>
      </c>
      <c r="E47" s="302" t="n">
        <f aca="false">IF(E20=0,"no data",AVERAGE(E20:E26))</f>
        <v>64.5</v>
      </c>
      <c r="F47" s="314" t="n">
        <f aca="false">IF(F20=0,"no data", AVERAGE(F20:F26))</f>
        <v>79.3571428571429</v>
      </c>
      <c r="G47" s="314" t="n">
        <f aca="false">IF(G20=0,"no data", AVERAGE(G20:G26))</f>
        <v>60.7142857142857</v>
      </c>
      <c r="H47" s="311" t="n">
        <f aca="false">SUM(H20:H26)+INT(SUM(I20:I26)/60)</f>
        <v>0</v>
      </c>
      <c r="I47" s="311" t="n">
        <f aca="false">SUM(I20:I26)-INT(SUM(I26:I26)/60)*60</f>
        <v>0</v>
      </c>
      <c r="J47" s="311" t="n">
        <f aca="false">SUM(J20:J26)+INT(SUM(K20:K26)/60)</f>
        <v>0</v>
      </c>
      <c r="K47" s="311" t="n">
        <f aca="false">SUM(K20:K26)-INT(SUM(K20:K26)/60)*60</f>
        <v>0</v>
      </c>
      <c r="L47" s="311" t="n">
        <f aca="false">SUM(L20:L26)+INT(SUM(M20:M26)/60)</f>
        <v>168</v>
      </c>
      <c r="M47" s="311" t="n">
        <f aca="false">SUM(M20:M26)-INT(SUM(M20:M26)/60)*60</f>
        <v>0</v>
      </c>
      <c r="N47" s="311" t="n">
        <f aca="false">SUM(N20:N26)+INT(SUM(O20:O26)/60)</f>
        <v>168</v>
      </c>
      <c r="O47" s="311" t="n">
        <f aca="false">SUM(O20:O26)-INT(SUM(O20:O26)/60)*60</f>
        <v>0</v>
      </c>
      <c r="P47" s="311" t="n">
        <f aca="false">SUM(P20:P26)+INT(SUM(Q20:Q26)/60)</f>
        <v>0</v>
      </c>
      <c r="Q47" s="311" t="n">
        <f aca="false">SUM(Q20:Q26)-INT(SUM(Q20:Q26)/60)*60</f>
        <v>0</v>
      </c>
      <c r="R47" s="313" t="n">
        <f aca="false">IF(R20=0,"no data", AVERAGE(R20:R26))</f>
        <v>3695.28571428571</v>
      </c>
      <c r="S47" s="313" t="n">
        <f aca="false">IF(S20=0,"no data", AVERAGE(S20:S26))</f>
        <v>3675.57142857143</v>
      </c>
      <c r="T47" s="313" t="str">
        <f aca="false">IF(T20=0,"no data", AVERAGE(T20:T26))</f>
        <v>no data</v>
      </c>
      <c r="U47" s="319" t="str">
        <f aca="false">IF(U20=0,"no data", SUM(U20:U26))</f>
        <v>no data</v>
      </c>
      <c r="V47" s="319" t="str">
        <f aca="false">IF(V20=0,"no data", SUM(V20:V26))</f>
        <v>no data</v>
      </c>
      <c r="W47" s="319" t="n">
        <f aca="false">IF(W20=0,"no data", AVERAGE(W20:W26))</f>
        <v>42</v>
      </c>
      <c r="X47" s="314" t="str">
        <f aca="false">IF(AND(X20=0,X21=0,X22=0,X23=0,X24=0,X25=0,X26=0),"No outage",SUM(X20:X26))</f>
        <v>No outage</v>
      </c>
      <c r="Y47" s="314" t="n">
        <f aca="false">IF(AND(Y20=0,Y21=0,Y22=0,Y23=0,Y24=0,Y25=0,Y26=0),"No outage",SUM(Y20:Y26))</f>
        <v>294</v>
      </c>
      <c r="Z47" s="319" t="str">
        <f aca="false">IF(Z20=0,"no data", AVERAGE(Z20:Z26))</f>
        <v>no data</v>
      </c>
      <c r="AA47" s="314" t="n">
        <f aca="false">IF(AND(AA20=0,AA21=0,AA22=0,AA23=0,AA24=0,AA25=0,AA26=0),"No outage",SUM(AA20:AA26))</f>
        <v>420</v>
      </c>
      <c r="AB47" s="314" t="str">
        <f aca="false">IF(AB20=0,"no data", AVERAGE(AB20:AB26))</f>
        <v>no data</v>
      </c>
      <c r="AC47" s="314" t="n">
        <f aca="false">IF(AC20=0,"no data", SUM(AC20:AC26))</f>
        <v>34</v>
      </c>
      <c r="AD47" s="319" t="str">
        <f aca="false">IF(AD20=0,"no data", SUM(AD20:AD26))</f>
        <v>no data</v>
      </c>
      <c r="AE47" s="314" t="str">
        <f aca="false">IF(AE20=0,"no data", AVERAGE(AE20:AE26))</f>
        <v>no data</v>
      </c>
      <c r="AF47" s="315" t="e">
        <f aca="false">IF(AF20=0,"no data", AVERAGE(AF20:AF26))</f>
        <v>#DIV/0!</v>
      </c>
      <c r="AG47" s="314" t="n">
        <f aca="false">IF(AG20=0,"no data", AVERAGE(AG20:AG26))</f>
        <v>153.970238095238</v>
      </c>
      <c r="AH47" s="315" t="e">
        <f aca="false">IF(AH20=0,"no data", AVERAGE(AH20:AH26))</f>
        <v>#DIV/0!</v>
      </c>
      <c r="AI47" s="315" t="n">
        <f aca="false">IF(AI20=0,"no data", AVERAGE(AI20:AI26))</f>
        <v>1</v>
      </c>
      <c r="AJ47" s="315" t="e">
        <f aca="false">IF(AJ20=0,"no data", AVERAGE(AJ20:AJ26))</f>
        <v>#DIV/0!</v>
      </c>
      <c r="AK47" s="314" t="str">
        <f aca="false">IF(AK20=0,"no data", SUM(AK20:AK25))</f>
        <v>no data</v>
      </c>
      <c r="AL47" s="314" t="str">
        <f aca="false">IF(AL20=0,"no data", AVERAGE(AL20:AL25))</f>
        <v>no data</v>
      </c>
      <c r="AM47" s="314" t="e">
        <f aca="false">AK47*AL47</f>
        <v>#VALUE!</v>
      </c>
      <c r="AN47" s="318" t="e">
        <f aca="false">IF(AN20=0,"no data", AVERAGE(AN20:AN26))</f>
        <v>#DIV/0!</v>
      </c>
      <c r="AO47" s="309"/>
      <c r="AP47" s="310"/>
      <c r="AQ47" s="290"/>
      <c r="AR47" s="290"/>
      <c r="AS47" s="290"/>
      <c r="AT47" s="290" t="n">
        <f aca="false">1440-600</f>
        <v>840</v>
      </c>
      <c r="AU47" s="290" t="n">
        <f aca="false">3413/12796</f>
        <v>0.266723976242576</v>
      </c>
      <c r="AV47" s="290"/>
      <c r="AW47" s="290"/>
      <c r="AX47" s="289"/>
      <c r="AY47" s="290"/>
      <c r="AZ47" s="290"/>
      <c r="BA47" s="290"/>
      <c r="BB47" s="290"/>
      <c r="BC47" s="290"/>
      <c r="BD47" s="290"/>
      <c r="BM47" s="5"/>
      <c r="BN47" s="5"/>
    </row>
    <row r="48" customFormat="false" ht="14.3" hidden="false" customHeight="false" outlineLevel="0" collapsed="false">
      <c r="B48" s="301" t="s">
        <v>131</v>
      </c>
      <c r="C48" s="314" t="n">
        <f aca="false">IF(C21=0,"no data", AVERAGE(C27:C33))</f>
        <v>66.3285714285714</v>
      </c>
      <c r="D48" s="312" t="n">
        <f aca="false">IF(D21=0,"no data", AVERAGE(D27:D33))</f>
        <v>0.667385714285715</v>
      </c>
      <c r="E48" s="302" t="n">
        <f aca="false">IF(E20=0,"no data",AVERAGE(E20:E26))</f>
        <v>64.5</v>
      </c>
      <c r="F48" s="314" t="n">
        <f aca="false">IF(F21=0,"no data", AVERAGE(F27:F33))</f>
        <v>79.1957142857143</v>
      </c>
      <c r="G48" s="314" t="n">
        <f aca="false">IF(G21=0,"no data", AVERAGE(G27:G33))</f>
        <v>58.4285714285714</v>
      </c>
      <c r="H48" s="311" t="n">
        <f aca="false">SUM(H27:H33)+INT(SUM(I27:I33)/60)</f>
        <v>0</v>
      </c>
      <c r="I48" s="311" t="n">
        <f aca="false">SUM(I27:I33)-INT(SUM(I27:I33)/60)*60</f>
        <v>0</v>
      </c>
      <c r="J48" s="311" t="n">
        <f aca="false">SUM(J27:J33)+INT(SUM(K27:K33)/60)</f>
        <v>0</v>
      </c>
      <c r="K48" s="311" t="n">
        <f aca="false">SUM(K27:K33)-INT(SUM(K27:K33)/60)*60</f>
        <v>0</v>
      </c>
      <c r="L48" s="311" t="n">
        <f aca="false">SUM(L27:L33)+INT(SUM(M27:M33)/60)</f>
        <v>168</v>
      </c>
      <c r="M48" s="311" t="n">
        <f aca="false">SUM(M27:M33)-INT(SUM(M27:M33)/60)*60</f>
        <v>0</v>
      </c>
      <c r="N48" s="311" t="n">
        <f aca="false">SUM(N27:N33)+INT(SUM(O27:O33)/60)</f>
        <v>168</v>
      </c>
      <c r="O48" s="311" t="n">
        <f aca="false">SUM(O27:O33)-INT(SUM(O27:O33)/60)*60</f>
        <v>0</v>
      </c>
      <c r="P48" s="311" t="n">
        <f aca="false">SUM(P27:P33)+INT(SUM(Q27:Q33)/60)</f>
        <v>0</v>
      </c>
      <c r="Q48" s="311" t="n">
        <f aca="false">SUM(Q27:Q33)-INT(SUM(Q27:Q33)/60)*60</f>
        <v>0</v>
      </c>
      <c r="R48" s="313" t="n">
        <f aca="false">IF(R27=0,"no data", AVERAGE(R27:R33))</f>
        <v>3697</v>
      </c>
      <c r="S48" s="313" t="n">
        <f aca="false">IF(S27=0,"no data", AVERAGE(S27:S33))</f>
        <v>3671.71428571429</v>
      </c>
      <c r="T48" s="313" t="str">
        <f aca="false">IF(T27=0,"no data", AVERAGE(T27:T33))</f>
        <v>no data</v>
      </c>
      <c r="U48" s="313" t="str">
        <f aca="false">IF(U27=0,"no data", SUM(U27:U33))</f>
        <v>no data</v>
      </c>
      <c r="V48" s="313" t="str">
        <f aca="false">IF(V27=0,"no data", SUM(V27:V33))</f>
        <v>no data</v>
      </c>
      <c r="W48" s="319" t="n">
        <f aca="false">IF(W27=0,"no data", AVERAGE(W27:W33))</f>
        <v>42</v>
      </c>
      <c r="X48" s="314" t="str">
        <f aca="false">IF(AND(X27=0,X28=0,X29=0,X30=0,X31=0,X32=0,X33=0),"No outage",SUM(X27:X33))</f>
        <v>No outage</v>
      </c>
      <c r="Y48" s="314" t="n">
        <f aca="false">IF(AND(Y27=0,Y28=0,Y29=0,Y30=0,Y31=0,Y32=0,Y33=0),"No outage",SUM(Y27:Y33))</f>
        <v>294</v>
      </c>
      <c r="Z48" s="319" t="str">
        <f aca="false">IF(Z27=0,"no data", AVERAGE(Z27:Z33))</f>
        <v>no data</v>
      </c>
      <c r="AA48" s="314" t="n">
        <f aca="false">IF(AND(AA27=0,AA28=0,AA29=0,AA30=0,AA31=0,AA32=0,AA33=0),"No outage",SUM(AA27:AA33))</f>
        <v>420</v>
      </c>
      <c r="AB48" s="314" t="str">
        <f aca="false">IF(AB27=0,"no data", AVERAGE(AB27:AB33))</f>
        <v>no data</v>
      </c>
      <c r="AC48" s="313" t="n">
        <f aca="false">IF(AC27=0,"no data", SUM(AC27:AC33))</f>
        <v>32</v>
      </c>
      <c r="AD48" s="313" t="str">
        <f aca="false">IF(AD27=0,"no data", SUM(AD27:AD33))</f>
        <v>no data</v>
      </c>
      <c r="AE48" s="319" t="str">
        <f aca="false">IF(AE27=0,"no data", AVERAGE(AE27:AE33))</f>
        <v>no data</v>
      </c>
      <c r="AF48" s="312" t="e">
        <f aca="false">IF(AF27=0,"no data", AVERAGE(AF27:AF33))</f>
        <v>#DIV/0!</v>
      </c>
      <c r="AG48" s="314" t="n">
        <f aca="false">IF(AG27=0,"no data", AVERAGE(AG27:AG33))</f>
        <v>154.041666666667</v>
      </c>
      <c r="AH48" s="312" t="e">
        <f aca="false">IF(AH27=0,"no data", AVERAGE(AH27:AH33))</f>
        <v>#DIV/0!</v>
      </c>
      <c r="AI48" s="312" t="n">
        <f aca="false">IF(AI27=0,"no data", AVERAGE(AI27:AI33))</f>
        <v>1</v>
      </c>
      <c r="AJ48" s="312" t="e">
        <f aca="false">IF(AJ27=0,"no data", AVERAGE(AJ27:AJ33))</f>
        <v>#DIV/0!</v>
      </c>
      <c r="AK48" s="314" t="str">
        <f aca="false">IF(AK27=0,"no data", SUM(AK27:AK33))</f>
        <v>no data</v>
      </c>
      <c r="AL48" s="314" t="str">
        <f aca="false">IF(AL27=0,"no data", AVERAGE(AL27:AL33))</f>
        <v>no data</v>
      </c>
      <c r="AM48" s="314" t="e">
        <f aca="false">AK48*AL48</f>
        <v>#VALUE!</v>
      </c>
      <c r="AN48" s="318" t="e">
        <f aca="false">IF(AN27=0,"no data", AVERAGE(AN27:AN33))</f>
        <v>#DIV/0!</v>
      </c>
      <c r="AO48" s="309"/>
      <c r="AP48" s="310"/>
      <c r="AX48" s="289"/>
      <c r="AZ48" s="290"/>
      <c r="BM48" s="5"/>
      <c r="BN48" s="5"/>
    </row>
    <row r="49" customFormat="false" ht="14.3" hidden="false" customHeight="false" outlineLevel="0" collapsed="false">
      <c r="B49" s="301" t="s">
        <v>132</v>
      </c>
      <c r="C49" s="314" t="n">
        <f aca="false">IF(C22=0,"no data", AVERAGE(C28:C34))</f>
        <v>66.0285714285714</v>
      </c>
      <c r="D49" s="312" t="n">
        <f aca="false">IF(D22=0,"no data", AVERAGE(D28:D34))</f>
        <v>0.659957142857143</v>
      </c>
      <c r="E49" s="302" t="n">
        <f aca="false">IF(E21=0,"no data",AVERAGE(E21:E27))</f>
        <v>64.7</v>
      </c>
      <c r="F49" s="314" t="n">
        <f aca="false">IF(F22=0,"no data", AVERAGE(F28:F34))</f>
        <v>78.0528571428571</v>
      </c>
      <c r="G49" s="314" t="n">
        <f aca="false">IF(G22=0,"no data", AVERAGE(G28:G34))</f>
        <v>58.5714285714286</v>
      </c>
      <c r="H49" s="311" t="n">
        <f aca="false">SUM(H28:H34)+INT(SUM(I28:I34)/60)</f>
        <v>0</v>
      </c>
      <c r="I49" s="311" t="n">
        <f aca="false">SUM(I28:I34)-INT(SUM(I28:I34)/60)*60</f>
        <v>0</v>
      </c>
      <c r="J49" s="311" t="n">
        <f aca="false">SUM(J28:J34)+INT(SUM(K28:K34)/60)</f>
        <v>0</v>
      </c>
      <c r="K49" s="311" t="n">
        <f aca="false">SUM(K28:K34)-INT(SUM(K28:K34)/60)*60</f>
        <v>0</v>
      </c>
      <c r="L49" s="311" t="n">
        <f aca="false">SUM(L28:L34)+INT(SUM(M28:M34)/60)</f>
        <v>168</v>
      </c>
      <c r="M49" s="311" t="n">
        <f aca="false">SUM(M28:M34)-INT(SUM(M28:M34)/60)*60</f>
        <v>0</v>
      </c>
      <c r="N49" s="311" t="n">
        <f aca="false">SUM(N28:N34)+INT(SUM(O28:O34)/60)</f>
        <v>168</v>
      </c>
      <c r="O49" s="311" t="n">
        <f aca="false">SUM(O28:O34)-INT(SUM(O28:O34)/60)*60</f>
        <v>0</v>
      </c>
      <c r="P49" s="311" t="n">
        <f aca="false">SUM(P28:P34)+INT(SUM(Q28:Q34)/60)</f>
        <v>0</v>
      </c>
      <c r="Q49" s="311" t="n">
        <f aca="false">SUM(Q28:Q34)-INT(SUM(Q28:Q34)/60)*60</f>
        <v>0</v>
      </c>
      <c r="R49" s="313" t="n">
        <f aca="false">IF(R28=0,"no data", AVERAGE(R28:R34))</f>
        <v>3699.42857142857</v>
      </c>
      <c r="S49" s="313" t="n">
        <f aca="false">IF(S28=0,"no data", AVERAGE(S28:S34))</f>
        <v>3673.28571428571</v>
      </c>
      <c r="T49" s="313" t="str">
        <f aca="false">IF(T28=0,"no data", AVERAGE(T28:T34))</f>
        <v>no data</v>
      </c>
      <c r="U49" s="313" t="str">
        <f aca="false">IF(U28=0,"no data", SUM(U28:U34))</f>
        <v>no data</v>
      </c>
      <c r="V49" s="313" t="str">
        <f aca="false">IF(V28=0,"no data", SUM(V28:V34))</f>
        <v>no data</v>
      </c>
      <c r="W49" s="319" t="n">
        <f aca="false">IF(W28=0,"no data", AVERAGE(W28:W34))</f>
        <v>42</v>
      </c>
      <c r="X49" s="314" t="str">
        <f aca="false">IF(AND(X28=0,X29=0,X30=0,X31=0,X32=0,X33=0,X34=0),"No outage",SUM(X28:X34))</f>
        <v>No outage</v>
      </c>
      <c r="Y49" s="314" t="n">
        <f aca="false">IF(AND(Y28=0,Y29=0,Y30=0,Y31=0,Y32=0,Y33=0,Y34=0),"No outage",SUM(Y28:Y34))</f>
        <v>294</v>
      </c>
      <c r="Z49" s="319" t="str">
        <f aca="false">IF(Z28=0,"no data", AVERAGE(Z28:Z34))</f>
        <v>no data</v>
      </c>
      <c r="AA49" s="314" t="n">
        <f aca="false">IF(AND(AA28=0,AA29=0,AA30=0,AA31=0,AA32=0,AA33=0,AA34=0),"No outage",SUM(AA28:AA34))</f>
        <v>420</v>
      </c>
      <c r="AB49" s="314" t="str">
        <f aca="false">IF(AB28=0,"no data", AVERAGE(AB28:AB34))</f>
        <v>no data</v>
      </c>
      <c r="AC49" s="313" t="n">
        <f aca="false">IF(AC28=0,"no data", SUM(AC28:AC34))</f>
        <v>32</v>
      </c>
      <c r="AD49" s="313" t="str">
        <f aca="false">IF(AD28=0,"no data", SUM(AD28:AD34))</f>
        <v>no data</v>
      </c>
      <c r="AE49" s="319" t="str">
        <f aca="false">IF(AE28=0,"no data", AVERAGE(AE28:AE34))</f>
        <v>no data</v>
      </c>
      <c r="AF49" s="312" t="e">
        <f aca="false">IF(AF28=0,"no data", AVERAGE(AF28:AF34))</f>
        <v>#DIV/0!</v>
      </c>
      <c r="AG49" s="314" t="n">
        <f aca="false">IF(AG28=0,"no data", AVERAGE(AG28:AG34))</f>
        <v>154.142857142857</v>
      </c>
      <c r="AH49" s="312" t="e">
        <f aca="false">IF(AH28=0,"no data", AVERAGE(AH28:AH34))</f>
        <v>#DIV/0!</v>
      </c>
      <c r="AI49" s="312" t="n">
        <f aca="false">IF(AI28=0,"no data", AVERAGE(AI28:AI34))</f>
        <v>1</v>
      </c>
      <c r="AJ49" s="312" t="e">
        <f aca="false">IF(AJ28=0,"no data", AVERAGE(AJ28:AJ34))</f>
        <v>#DIV/0!</v>
      </c>
      <c r="AK49" s="314" t="str">
        <f aca="false">IF(AK28=0,"no data", SUM(AK28:AK34))</f>
        <v>no data</v>
      </c>
      <c r="AL49" s="314" t="str">
        <f aca="false">IF(AL28=0,"no data", AVERAGE(AL28:AL34))</f>
        <v>no data</v>
      </c>
      <c r="AM49" s="314" t="e">
        <f aca="false">AK49*AL49</f>
        <v>#VALUE!</v>
      </c>
      <c r="AN49" s="318" t="e">
        <f aca="false">IF(AN28=0,"no data", AVERAGE(AN28:AN34))</f>
        <v>#DIV/0!</v>
      </c>
      <c r="AO49" s="309"/>
      <c r="AP49" s="310"/>
      <c r="AX49" s="289"/>
      <c r="AZ49" s="290"/>
      <c r="BM49" s="5"/>
      <c r="BN49" s="5"/>
    </row>
    <row r="50" customFormat="false" ht="14.3" hidden="false" customHeight="false" outlineLevel="0" collapsed="false">
      <c r="B50" s="2"/>
      <c r="C50" s="320"/>
      <c r="D50" s="320"/>
      <c r="E50" s="320"/>
      <c r="F50" s="320"/>
      <c r="G50" s="321"/>
      <c r="H50" s="321"/>
      <c r="I50" s="321"/>
      <c r="J50" s="321"/>
      <c r="K50" s="322"/>
      <c r="L50" s="322"/>
      <c r="M50" s="322"/>
      <c r="N50" s="322"/>
      <c r="O50" s="323"/>
      <c r="P50" s="323"/>
      <c r="Q50" s="320"/>
      <c r="R50" s="320"/>
      <c r="S50" s="320"/>
      <c r="T50" s="320"/>
      <c r="U50" s="320"/>
      <c r="V50" s="320"/>
      <c r="W50" s="320"/>
      <c r="X50" s="320"/>
      <c r="Y50" s="320"/>
      <c r="Z50" s="320"/>
      <c r="AA50" s="320"/>
      <c r="AB50" s="320"/>
      <c r="AC50" s="323"/>
      <c r="AD50" s="323"/>
      <c r="AE50" s="320"/>
      <c r="AF50" s="323"/>
      <c r="AG50" s="323"/>
      <c r="AH50" s="320"/>
      <c r="AI50" s="320"/>
      <c r="AJ50" s="320"/>
      <c r="AN50" s="300"/>
      <c r="AO50" s="300"/>
      <c r="AP50" s="300"/>
      <c r="AQ50" s="300"/>
      <c r="AX50" s="289"/>
      <c r="AZ50" s="290"/>
      <c r="BM50" s="5"/>
      <c r="BN50" s="5"/>
    </row>
    <row r="51" customFormat="false" ht="14.95" hidden="false" customHeight="false" outlineLevel="0" collapsed="false">
      <c r="B51" s="2"/>
      <c r="C51" s="320"/>
      <c r="D51" s="320"/>
      <c r="E51" s="320"/>
      <c r="F51" s="320"/>
      <c r="G51" s="321"/>
      <c r="H51" s="321"/>
      <c r="I51" s="321"/>
      <c r="J51" s="321"/>
      <c r="K51" s="322"/>
      <c r="L51" s="322"/>
      <c r="M51" s="322"/>
      <c r="N51" s="322"/>
      <c r="O51" s="323"/>
      <c r="P51" s="323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3"/>
      <c r="AD51" s="323"/>
      <c r="AE51" s="320"/>
      <c r="AF51" s="323"/>
      <c r="AG51" s="323"/>
      <c r="AH51" s="320"/>
      <c r="AI51" s="320"/>
      <c r="AJ51" s="320"/>
      <c r="AN51" s="300"/>
      <c r="AO51" s="300"/>
      <c r="AP51" s="300"/>
      <c r="AQ51" s="300"/>
      <c r="AX51" s="289"/>
      <c r="AZ51" s="290"/>
      <c r="BJ51" s="0" t="n">
        <f aca="false">24*14</f>
        <v>336</v>
      </c>
      <c r="BM51" s="5"/>
      <c r="BN51" s="5"/>
    </row>
    <row r="52" customFormat="false" ht="16.3" hidden="false" customHeight="false" outlineLevel="0" collapsed="false">
      <c r="B52" s="324" t="s">
        <v>175</v>
      </c>
      <c r="C52" s="325" t="s">
        <v>176</v>
      </c>
      <c r="D52" s="325"/>
      <c r="E52" s="325"/>
      <c r="F52" s="325"/>
      <c r="G52" s="325"/>
      <c r="H52" s="325"/>
      <c r="I52" s="325"/>
      <c r="J52" s="325"/>
      <c r="K52" s="325"/>
      <c r="L52" s="325"/>
      <c r="M52" s="325"/>
      <c r="N52" s="325"/>
      <c r="O52" s="325"/>
      <c r="P52" s="325"/>
      <c r="Q52" s="325"/>
      <c r="R52" s="325"/>
      <c r="S52" s="325"/>
      <c r="T52" s="325"/>
      <c r="U52" s="325"/>
      <c r="V52" s="325"/>
      <c r="W52" s="325"/>
      <c r="X52" s="325"/>
      <c r="Y52" s="325"/>
      <c r="Z52" s="325"/>
      <c r="AA52" s="325"/>
      <c r="AB52" s="325"/>
      <c r="AC52" s="325"/>
      <c r="AD52" s="325"/>
      <c r="AE52" s="325"/>
      <c r="AF52" s="323"/>
      <c r="AG52" s="323"/>
      <c r="AH52" s="320"/>
      <c r="AI52" s="320"/>
      <c r="AJ52" s="320"/>
      <c r="AN52" s="300"/>
      <c r="AO52" s="300"/>
      <c r="AP52" s="300"/>
      <c r="AQ52" s="300"/>
      <c r="AX52" s="289"/>
      <c r="BJ52" s="0" t="n">
        <f aca="false">20*21</f>
        <v>420</v>
      </c>
      <c r="BM52" s="5"/>
      <c r="BN52" s="5"/>
    </row>
    <row r="53" customFormat="false" ht="15.8" hidden="false" customHeight="true" outlineLevel="0" collapsed="false">
      <c r="B53" s="326" t="n">
        <v>43770</v>
      </c>
      <c r="C53" s="327" t="s">
        <v>179</v>
      </c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327"/>
      <c r="S53" s="327"/>
      <c r="T53" s="327"/>
      <c r="U53" s="327"/>
      <c r="V53" s="327"/>
      <c r="W53" s="327"/>
      <c r="X53" s="327"/>
      <c r="Y53" s="327"/>
      <c r="Z53" s="327"/>
      <c r="AA53" s="327"/>
      <c r="AB53" s="327"/>
      <c r="AC53" s="327"/>
      <c r="AD53" s="327"/>
      <c r="AE53" s="327"/>
      <c r="AF53" s="323"/>
      <c r="AG53" s="323"/>
      <c r="AH53" s="320"/>
      <c r="AI53" s="320"/>
      <c r="AJ53" s="320"/>
      <c r="AN53" s="300"/>
      <c r="AO53" s="300"/>
      <c r="AP53" s="300"/>
      <c r="AQ53" s="300"/>
      <c r="AX53" s="289"/>
      <c r="BJ53" s="0" t="n">
        <f aca="false">24*15</f>
        <v>360</v>
      </c>
      <c r="BM53" s="5"/>
      <c r="BN53" s="5"/>
    </row>
    <row r="54" customFormat="false" ht="15.65" hidden="false" customHeight="true" outlineLevel="0" collapsed="false">
      <c r="B54" s="326" t="n">
        <v>43771</v>
      </c>
      <c r="C54" s="327" t="s">
        <v>179</v>
      </c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327"/>
      <c r="S54" s="327"/>
      <c r="T54" s="327"/>
      <c r="U54" s="327"/>
      <c r="V54" s="327"/>
      <c r="W54" s="327"/>
      <c r="X54" s="327"/>
      <c r="Y54" s="327"/>
      <c r="Z54" s="327"/>
      <c r="AA54" s="327"/>
      <c r="AB54" s="327"/>
      <c r="AC54" s="327"/>
      <c r="AD54" s="327"/>
      <c r="AE54" s="327"/>
      <c r="AF54" s="323"/>
      <c r="AG54" s="323"/>
      <c r="AH54" s="320"/>
      <c r="AI54" s="320"/>
      <c r="AJ54" s="320"/>
      <c r="AN54" s="300"/>
      <c r="AO54" s="300"/>
      <c r="AP54" s="300"/>
      <c r="AQ54" s="300"/>
      <c r="AX54" s="289"/>
      <c r="BJ54" s="0" t="n">
        <f aca="false">SUM(BJ51:BJ53)</f>
        <v>1116</v>
      </c>
      <c r="BM54" s="5"/>
      <c r="BN54" s="5"/>
    </row>
    <row r="55" customFormat="false" ht="15.65" hidden="false" customHeight="true" outlineLevel="0" collapsed="false">
      <c r="B55" s="326" t="n">
        <v>43772</v>
      </c>
      <c r="C55" s="327" t="s">
        <v>179</v>
      </c>
      <c r="D55" s="327"/>
      <c r="E55" s="327"/>
      <c r="F55" s="327"/>
      <c r="G55" s="327"/>
      <c r="H55" s="327"/>
      <c r="I55" s="327"/>
      <c r="J55" s="327"/>
      <c r="K55" s="327"/>
      <c r="L55" s="327"/>
      <c r="M55" s="327"/>
      <c r="N55" s="327"/>
      <c r="O55" s="327"/>
      <c r="P55" s="327"/>
      <c r="Q55" s="327"/>
      <c r="R55" s="327"/>
      <c r="S55" s="327"/>
      <c r="T55" s="327"/>
      <c r="U55" s="327"/>
      <c r="V55" s="327"/>
      <c r="W55" s="327"/>
      <c r="X55" s="327"/>
      <c r="Y55" s="327"/>
      <c r="Z55" s="327"/>
      <c r="AA55" s="327"/>
      <c r="AB55" s="327"/>
      <c r="AC55" s="327"/>
      <c r="AD55" s="327"/>
      <c r="AE55" s="327"/>
      <c r="AF55" s="323"/>
      <c r="AG55" s="323"/>
      <c r="AH55" s="320"/>
      <c r="AI55" s="320"/>
      <c r="AJ55" s="320"/>
      <c r="AN55" s="300"/>
      <c r="AO55" s="300"/>
      <c r="AP55" s="300"/>
      <c r="AQ55" s="300"/>
      <c r="AX55" s="289"/>
      <c r="BK55" s="0" t="n">
        <f aca="false">BJ54/50</f>
        <v>22.32</v>
      </c>
      <c r="BM55" s="5"/>
      <c r="BN55" s="5"/>
    </row>
    <row r="56" customFormat="false" ht="15.65" hidden="false" customHeight="true" outlineLevel="0" collapsed="false">
      <c r="B56" s="326" t="n">
        <v>43773</v>
      </c>
      <c r="C56" s="327" t="s">
        <v>179</v>
      </c>
      <c r="D56" s="327"/>
      <c r="E56" s="327"/>
      <c r="F56" s="327"/>
      <c r="G56" s="327"/>
      <c r="H56" s="327"/>
      <c r="I56" s="327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7"/>
      <c r="AB56" s="327"/>
      <c r="AC56" s="327"/>
      <c r="AD56" s="327"/>
      <c r="AE56" s="327"/>
      <c r="AF56" s="323"/>
      <c r="AG56" s="323"/>
      <c r="AH56" s="320"/>
      <c r="AI56" s="320"/>
      <c r="AJ56" s="320"/>
      <c r="AN56" s="300"/>
      <c r="AO56" s="300"/>
      <c r="AP56" s="300"/>
      <c r="AQ56" s="300"/>
      <c r="AX56" s="289"/>
      <c r="BM56" s="5"/>
      <c r="BN56" s="5"/>
    </row>
    <row r="57" customFormat="false" ht="15.65" hidden="false" customHeight="true" outlineLevel="0" collapsed="false">
      <c r="B57" s="326" t="n">
        <v>43774</v>
      </c>
      <c r="C57" s="327" t="s">
        <v>179</v>
      </c>
      <c r="D57" s="327"/>
      <c r="E57" s="327"/>
      <c r="F57" s="327"/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7"/>
      <c r="AA57" s="327"/>
      <c r="AB57" s="327"/>
      <c r="AC57" s="327"/>
      <c r="AD57" s="327"/>
      <c r="AE57" s="327"/>
      <c r="AF57" s="323"/>
      <c r="AG57" s="323"/>
      <c r="AH57" s="320"/>
      <c r="AI57" s="320"/>
      <c r="AJ57" s="320"/>
      <c r="AN57" s="300"/>
      <c r="AO57" s="300"/>
      <c r="AP57" s="300"/>
      <c r="AQ57" s="300"/>
      <c r="AX57" s="289"/>
      <c r="BM57" s="5"/>
      <c r="BN57" s="5"/>
    </row>
    <row r="58" customFormat="false" ht="15.65" hidden="false" customHeight="true" outlineLevel="0" collapsed="false">
      <c r="B58" s="326" t="n">
        <v>43775</v>
      </c>
      <c r="C58" s="327" t="s">
        <v>179</v>
      </c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7"/>
      <c r="AA58" s="327"/>
      <c r="AB58" s="327"/>
      <c r="AC58" s="327"/>
      <c r="AD58" s="327"/>
      <c r="AE58" s="327"/>
      <c r="AF58" s="323"/>
      <c r="AG58" s="323"/>
      <c r="AH58" s="320"/>
      <c r="AI58" s="320"/>
      <c r="AJ58" s="320"/>
      <c r="AN58" s="300"/>
      <c r="AO58" s="300"/>
      <c r="AP58" s="300"/>
      <c r="AQ58" s="300"/>
      <c r="AX58" s="289"/>
      <c r="BM58" s="5"/>
      <c r="BN58" s="5"/>
    </row>
    <row r="59" customFormat="false" ht="15.65" hidden="false" customHeight="true" outlineLevel="0" collapsed="false">
      <c r="B59" s="326" t="n">
        <v>43776</v>
      </c>
      <c r="C59" s="327" t="s">
        <v>179</v>
      </c>
      <c r="D59" s="327"/>
      <c r="E59" s="327"/>
      <c r="F59" s="327"/>
      <c r="G59" s="327"/>
      <c r="H59" s="327"/>
      <c r="I59" s="327"/>
      <c r="J59" s="327"/>
      <c r="K59" s="327"/>
      <c r="L59" s="327"/>
      <c r="M59" s="327"/>
      <c r="N59" s="327"/>
      <c r="O59" s="327"/>
      <c r="P59" s="327"/>
      <c r="Q59" s="327"/>
      <c r="R59" s="327"/>
      <c r="S59" s="327"/>
      <c r="T59" s="327"/>
      <c r="U59" s="327"/>
      <c r="V59" s="327"/>
      <c r="W59" s="327"/>
      <c r="X59" s="327"/>
      <c r="Y59" s="327"/>
      <c r="Z59" s="327"/>
      <c r="AA59" s="327"/>
      <c r="AB59" s="327"/>
      <c r="AC59" s="327"/>
      <c r="AD59" s="327"/>
      <c r="AE59" s="327"/>
      <c r="AF59" s="323"/>
      <c r="AG59" s="323"/>
      <c r="AH59" s="320"/>
      <c r="AI59" s="320"/>
      <c r="AJ59" s="320"/>
      <c r="AN59" s="300"/>
      <c r="AO59" s="300"/>
      <c r="AP59" s="300"/>
      <c r="AQ59" s="300"/>
      <c r="AX59" s="289"/>
      <c r="BM59" s="5"/>
      <c r="BN59" s="5"/>
    </row>
    <row r="60" customFormat="false" ht="15.65" hidden="false" customHeight="true" outlineLevel="0" collapsed="false">
      <c r="B60" s="326" t="n">
        <v>43777</v>
      </c>
      <c r="C60" s="327" t="s">
        <v>179</v>
      </c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3"/>
      <c r="AG60" s="323"/>
      <c r="AH60" s="320"/>
      <c r="AI60" s="320"/>
      <c r="AJ60" s="320"/>
      <c r="AN60" s="300"/>
      <c r="AO60" s="300"/>
      <c r="AP60" s="300"/>
      <c r="AQ60" s="300"/>
      <c r="AX60" s="289"/>
      <c r="BM60" s="5"/>
      <c r="BN60" s="5"/>
    </row>
    <row r="61" customFormat="false" ht="15.65" hidden="false" customHeight="true" outlineLevel="0" collapsed="false">
      <c r="B61" s="326" t="n">
        <v>43778</v>
      </c>
      <c r="C61" s="327" t="s">
        <v>179</v>
      </c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3"/>
      <c r="AG61" s="323"/>
      <c r="AH61" s="320"/>
      <c r="AI61" s="320"/>
      <c r="AJ61" s="320"/>
      <c r="AN61" s="300"/>
      <c r="AO61" s="300"/>
      <c r="AP61" s="300"/>
      <c r="AQ61" s="300"/>
      <c r="AX61" s="289"/>
      <c r="BM61" s="5"/>
      <c r="BN61" s="5"/>
    </row>
    <row r="62" customFormat="false" ht="15.65" hidden="false" customHeight="true" outlineLevel="0" collapsed="false">
      <c r="B62" s="326" t="n">
        <v>43779</v>
      </c>
      <c r="C62" s="327" t="s">
        <v>179</v>
      </c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3"/>
      <c r="AG62" s="323"/>
      <c r="AH62" s="320"/>
      <c r="AI62" s="320"/>
      <c r="AJ62" s="320"/>
      <c r="AN62" s="300"/>
      <c r="AO62" s="300"/>
      <c r="AP62" s="300"/>
      <c r="AQ62" s="300"/>
      <c r="AX62" s="289"/>
      <c r="BM62" s="5"/>
      <c r="BN62" s="5"/>
    </row>
    <row r="63" customFormat="false" ht="15.65" hidden="false" customHeight="true" outlineLevel="0" collapsed="false">
      <c r="B63" s="326" t="n">
        <v>43780</v>
      </c>
      <c r="C63" s="327" t="s">
        <v>336</v>
      </c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3"/>
      <c r="AG63" s="323"/>
      <c r="AH63" s="320"/>
      <c r="AI63" s="320"/>
      <c r="AJ63" s="320"/>
      <c r="AN63" s="300"/>
      <c r="AO63" s="300"/>
      <c r="AP63" s="300"/>
      <c r="AQ63" s="300"/>
      <c r="AX63" s="289"/>
      <c r="BM63" s="5"/>
      <c r="BN63" s="5"/>
    </row>
    <row r="64" customFormat="false" ht="15.65" hidden="false" customHeight="true" outlineLevel="0" collapsed="false">
      <c r="B64" s="326" t="n">
        <v>43781</v>
      </c>
      <c r="C64" s="327" t="s">
        <v>179</v>
      </c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3"/>
      <c r="AG64" s="323"/>
      <c r="AH64" s="320"/>
      <c r="AI64" s="320"/>
      <c r="AJ64" s="320"/>
      <c r="AN64" s="300"/>
      <c r="AO64" s="300"/>
      <c r="AP64" s="300"/>
      <c r="AQ64" s="300"/>
      <c r="AX64" s="289"/>
      <c r="BM64" s="5"/>
      <c r="BN64" s="5"/>
    </row>
    <row r="65" customFormat="false" ht="15.65" hidden="false" customHeight="true" outlineLevel="0" collapsed="false">
      <c r="B65" s="326" t="n">
        <v>43782</v>
      </c>
      <c r="C65" s="327" t="s">
        <v>179</v>
      </c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3"/>
      <c r="AG65" s="323"/>
      <c r="AH65" s="320"/>
      <c r="AI65" s="320"/>
      <c r="AJ65" s="320"/>
      <c r="AN65" s="300"/>
      <c r="AO65" s="300"/>
      <c r="AP65" s="300"/>
      <c r="AQ65" s="300"/>
      <c r="AX65" s="289"/>
      <c r="BM65" s="5"/>
      <c r="BN65" s="5"/>
    </row>
    <row r="66" customFormat="false" ht="15.65" hidden="false" customHeight="true" outlineLevel="0" collapsed="false">
      <c r="B66" s="326" t="n">
        <v>43783</v>
      </c>
      <c r="C66" s="327" t="s">
        <v>179</v>
      </c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3"/>
      <c r="AG66" s="323"/>
      <c r="AH66" s="320"/>
      <c r="AI66" s="320"/>
      <c r="AJ66" s="320"/>
      <c r="AN66" s="300"/>
      <c r="AO66" s="300"/>
      <c r="AP66" s="300"/>
      <c r="AQ66" s="300"/>
      <c r="AX66" s="289"/>
      <c r="BM66" s="5"/>
      <c r="BN66" s="5"/>
    </row>
    <row r="67" customFormat="false" ht="15.65" hidden="false" customHeight="true" outlineLevel="0" collapsed="false">
      <c r="B67" s="326" t="n">
        <v>43784</v>
      </c>
      <c r="C67" s="327" t="s">
        <v>179</v>
      </c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3"/>
      <c r="AG67" s="323"/>
      <c r="AH67" s="320"/>
      <c r="AI67" s="320"/>
      <c r="AJ67" s="320"/>
      <c r="AN67" s="300"/>
      <c r="AO67" s="300"/>
      <c r="AP67" s="300"/>
      <c r="AQ67" s="300"/>
      <c r="AX67" s="289"/>
      <c r="BM67" s="5"/>
      <c r="BN67" s="5"/>
    </row>
    <row r="68" customFormat="false" ht="15.65" hidden="false" customHeight="true" outlineLevel="0" collapsed="false">
      <c r="B68" s="326" t="n">
        <v>43785</v>
      </c>
      <c r="C68" s="327" t="s">
        <v>179</v>
      </c>
      <c r="D68" s="327"/>
      <c r="E68" s="327"/>
      <c r="F68" s="327"/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3"/>
      <c r="AG68" s="323"/>
      <c r="AH68" s="320"/>
      <c r="AI68" s="320"/>
      <c r="AJ68" s="320"/>
      <c r="AN68" s="300"/>
      <c r="AO68" s="300"/>
      <c r="AP68" s="300"/>
      <c r="AQ68" s="300"/>
      <c r="AX68" s="289"/>
      <c r="BM68" s="5"/>
      <c r="BN68" s="5"/>
    </row>
    <row r="69" customFormat="false" ht="15.65" hidden="false" customHeight="true" outlineLevel="0" collapsed="false">
      <c r="B69" s="326" t="n">
        <v>43786</v>
      </c>
      <c r="C69" s="327" t="s">
        <v>179</v>
      </c>
      <c r="D69" s="327"/>
      <c r="E69" s="327"/>
      <c r="F69" s="327"/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3"/>
      <c r="AG69" s="323"/>
      <c r="AH69" s="320"/>
      <c r="AI69" s="320"/>
      <c r="AJ69" s="320"/>
      <c r="AN69" s="300"/>
      <c r="AO69" s="300"/>
      <c r="AP69" s="300"/>
      <c r="AQ69" s="300"/>
      <c r="AX69" s="289"/>
      <c r="BM69" s="5"/>
      <c r="BN69" s="5"/>
    </row>
    <row r="70" customFormat="false" ht="15.65" hidden="false" customHeight="true" outlineLevel="0" collapsed="false">
      <c r="B70" s="326" t="n">
        <v>43787</v>
      </c>
      <c r="C70" s="327" t="s">
        <v>179</v>
      </c>
      <c r="D70" s="327"/>
      <c r="E70" s="327"/>
      <c r="F70" s="327"/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3"/>
      <c r="AG70" s="323"/>
      <c r="AH70" s="320"/>
      <c r="AI70" s="320"/>
      <c r="AJ70" s="320"/>
      <c r="AN70" s="300"/>
      <c r="AO70" s="300"/>
      <c r="AP70" s="300"/>
      <c r="AQ70" s="300"/>
      <c r="AX70" s="289"/>
      <c r="BM70" s="5"/>
      <c r="BN70" s="5"/>
    </row>
    <row r="71" customFormat="false" ht="15.65" hidden="false" customHeight="true" outlineLevel="0" collapsed="false">
      <c r="B71" s="326" t="n">
        <v>43788</v>
      </c>
      <c r="C71" s="327" t="s">
        <v>179</v>
      </c>
      <c r="D71" s="327"/>
      <c r="E71" s="327"/>
      <c r="F71" s="327"/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3"/>
      <c r="AG71" s="323"/>
      <c r="AH71" s="320"/>
      <c r="AI71" s="320"/>
      <c r="AJ71" s="320"/>
      <c r="AN71" s="300"/>
      <c r="AO71" s="300"/>
      <c r="AP71" s="300"/>
      <c r="AQ71" s="300"/>
      <c r="AX71" s="289"/>
      <c r="BM71" s="5"/>
      <c r="BN71" s="5"/>
    </row>
    <row r="72" customFormat="false" ht="15.65" hidden="false" customHeight="true" outlineLevel="0" collapsed="false">
      <c r="B72" s="326" t="n">
        <v>43789</v>
      </c>
      <c r="C72" s="327" t="s">
        <v>179</v>
      </c>
      <c r="D72" s="327"/>
      <c r="E72" s="327"/>
      <c r="F72" s="327"/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3"/>
      <c r="AG72" s="323"/>
      <c r="AH72" s="320"/>
      <c r="AI72" s="320"/>
      <c r="AJ72" s="320"/>
      <c r="AN72" s="300"/>
      <c r="AO72" s="300"/>
      <c r="AP72" s="300"/>
      <c r="AQ72" s="300"/>
      <c r="AX72" s="289"/>
      <c r="BM72" s="5"/>
      <c r="BN72" s="5"/>
    </row>
    <row r="73" customFormat="false" ht="15.65" hidden="false" customHeight="true" outlineLevel="0" collapsed="false">
      <c r="B73" s="326" t="n">
        <v>43790</v>
      </c>
      <c r="C73" s="327" t="s">
        <v>179</v>
      </c>
      <c r="D73" s="327"/>
      <c r="E73" s="327"/>
      <c r="F73" s="327"/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3"/>
      <c r="AG73" s="323"/>
      <c r="AH73" s="320"/>
      <c r="AI73" s="320"/>
      <c r="AJ73" s="320"/>
      <c r="AN73" s="300"/>
      <c r="AO73" s="300"/>
      <c r="AP73" s="300"/>
      <c r="AQ73" s="300"/>
      <c r="AX73" s="289"/>
      <c r="BM73" s="5"/>
      <c r="BN73" s="5"/>
    </row>
    <row r="74" customFormat="false" ht="15.65" hidden="false" customHeight="true" outlineLevel="0" collapsed="false">
      <c r="B74" s="326" t="n">
        <v>43791</v>
      </c>
      <c r="C74" s="327" t="s">
        <v>179</v>
      </c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3"/>
      <c r="AG74" s="323"/>
      <c r="AH74" s="320"/>
      <c r="AI74" s="320"/>
      <c r="AJ74" s="320"/>
      <c r="AN74" s="300"/>
      <c r="AO74" s="300"/>
      <c r="AP74" s="300"/>
      <c r="AQ74" s="300"/>
      <c r="AX74" s="289"/>
      <c r="BM74" s="5"/>
      <c r="BN74" s="5"/>
    </row>
    <row r="75" customFormat="false" ht="15.65" hidden="false" customHeight="true" outlineLevel="0" collapsed="false">
      <c r="B75" s="326" t="n">
        <v>43792</v>
      </c>
      <c r="C75" s="327" t="s">
        <v>179</v>
      </c>
      <c r="D75" s="327"/>
      <c r="E75" s="327"/>
      <c r="F75" s="327"/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3"/>
      <c r="AG75" s="323"/>
      <c r="AH75" s="320"/>
      <c r="AI75" s="320"/>
      <c r="AJ75" s="320"/>
      <c r="AN75" s="300"/>
      <c r="AO75" s="300"/>
      <c r="AP75" s="300"/>
      <c r="AQ75" s="300"/>
      <c r="AX75" s="289"/>
      <c r="BM75" s="5"/>
      <c r="BN75" s="5"/>
    </row>
    <row r="76" customFormat="false" ht="15.65" hidden="false" customHeight="true" outlineLevel="0" collapsed="false">
      <c r="B76" s="326" t="n">
        <v>43793</v>
      </c>
      <c r="C76" s="327" t="s">
        <v>179</v>
      </c>
      <c r="D76" s="327"/>
      <c r="E76" s="327"/>
      <c r="F76" s="327"/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3"/>
      <c r="AG76" s="323"/>
      <c r="AH76" s="320"/>
      <c r="AI76" s="320"/>
      <c r="AJ76" s="320"/>
      <c r="AN76" s="300"/>
      <c r="AO76" s="300"/>
      <c r="AP76" s="300"/>
      <c r="AQ76" s="300"/>
      <c r="AX76" s="289"/>
      <c r="BM76" s="5"/>
      <c r="BN76" s="5"/>
    </row>
    <row r="77" customFormat="false" ht="15.65" hidden="false" customHeight="true" outlineLevel="0" collapsed="false">
      <c r="B77" s="326" t="n">
        <v>43794</v>
      </c>
      <c r="C77" s="327" t="s">
        <v>179</v>
      </c>
      <c r="D77" s="327"/>
      <c r="E77" s="327"/>
      <c r="F77" s="327"/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3"/>
      <c r="AG77" s="323"/>
      <c r="AH77" s="320"/>
      <c r="AI77" s="320"/>
      <c r="AJ77" s="320"/>
      <c r="AN77" s="300"/>
      <c r="AO77" s="300"/>
      <c r="AP77" s="300"/>
      <c r="AQ77" s="300"/>
      <c r="AX77" s="289"/>
      <c r="BM77" s="5"/>
      <c r="BN77" s="5"/>
    </row>
    <row r="78" customFormat="false" ht="15.65" hidden="false" customHeight="true" outlineLevel="0" collapsed="false">
      <c r="B78" s="326" t="n">
        <v>43795</v>
      </c>
      <c r="C78" s="327" t="s">
        <v>179</v>
      </c>
      <c r="D78" s="327"/>
      <c r="E78" s="327"/>
      <c r="F78" s="327"/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3"/>
      <c r="AG78" s="323"/>
      <c r="AH78" s="320"/>
      <c r="AI78" s="320"/>
      <c r="AJ78" s="320"/>
      <c r="AN78" s="300"/>
      <c r="AO78" s="300"/>
      <c r="AP78" s="300"/>
      <c r="AQ78" s="300"/>
      <c r="AX78" s="289"/>
      <c r="BM78" s="5"/>
      <c r="BN78" s="5"/>
    </row>
    <row r="79" customFormat="false" ht="15.65" hidden="false" customHeight="true" outlineLevel="0" collapsed="false">
      <c r="B79" s="326" t="n">
        <v>43796</v>
      </c>
      <c r="C79" s="327" t="s">
        <v>179</v>
      </c>
      <c r="D79" s="327"/>
      <c r="E79" s="327"/>
      <c r="F79" s="327"/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3"/>
      <c r="AG79" s="323"/>
      <c r="AH79" s="320"/>
      <c r="AI79" s="320"/>
      <c r="AJ79" s="320"/>
      <c r="AN79" s="300"/>
      <c r="AO79" s="300"/>
      <c r="AP79" s="300"/>
      <c r="AQ79" s="300"/>
      <c r="AX79" s="289"/>
      <c r="BM79" s="5"/>
      <c r="BN79" s="5"/>
    </row>
    <row r="80" customFormat="false" ht="15.65" hidden="false" customHeight="true" outlineLevel="0" collapsed="false">
      <c r="B80" s="326" t="n">
        <v>43797</v>
      </c>
      <c r="C80" s="327" t="s">
        <v>179</v>
      </c>
      <c r="D80" s="327"/>
      <c r="E80" s="327"/>
      <c r="F80" s="327"/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3"/>
      <c r="AG80" s="323"/>
      <c r="AH80" s="320"/>
      <c r="AI80" s="320"/>
      <c r="AJ80" s="320"/>
      <c r="AN80" s="300"/>
      <c r="AO80" s="300"/>
      <c r="AP80" s="300"/>
      <c r="AQ80" s="300"/>
      <c r="AX80" s="289"/>
      <c r="BM80" s="5"/>
      <c r="BN80" s="5"/>
    </row>
    <row r="81" customFormat="false" ht="15.65" hidden="false" customHeight="true" outlineLevel="0" collapsed="false">
      <c r="B81" s="326" t="n">
        <v>43798</v>
      </c>
      <c r="C81" s="327" t="s">
        <v>179</v>
      </c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3"/>
      <c r="AG81" s="323"/>
      <c r="AH81" s="320"/>
      <c r="AI81" s="320"/>
      <c r="AJ81" s="320"/>
      <c r="AN81" s="300"/>
      <c r="AO81" s="300"/>
      <c r="AP81" s="300"/>
      <c r="AQ81" s="300"/>
      <c r="AX81" s="289"/>
      <c r="BM81" s="5"/>
      <c r="BN81" s="5"/>
    </row>
    <row r="82" customFormat="false" ht="15.65" hidden="false" customHeight="true" outlineLevel="0" collapsed="false">
      <c r="B82" s="326" t="n">
        <v>43799</v>
      </c>
      <c r="C82" s="327" t="s">
        <v>179</v>
      </c>
      <c r="D82" s="327"/>
      <c r="E82" s="327"/>
      <c r="F82" s="327"/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27"/>
      <c r="AB82" s="327"/>
      <c r="AC82" s="327"/>
      <c r="AD82" s="327"/>
      <c r="AE82" s="327"/>
      <c r="AF82" s="323"/>
      <c r="AG82" s="323"/>
      <c r="AH82" s="320"/>
      <c r="AI82" s="320"/>
      <c r="AJ82" s="320"/>
      <c r="AN82" s="300"/>
      <c r="AO82" s="300"/>
      <c r="AP82" s="300"/>
      <c r="AQ82" s="300"/>
      <c r="AX82" s="289"/>
      <c r="BM82" s="5"/>
      <c r="BN82" s="5"/>
    </row>
    <row r="96" customFormat="false" ht="14.3" hidden="false" customHeight="false" outlineLevel="0" collapsed="false">
      <c r="N96" s="0" t="n">
        <f aca="false">4/60</f>
        <v>0.0666666666666667</v>
      </c>
      <c r="S96" s="0" t="n">
        <f aca="false">49/60</f>
        <v>0.816666666666667</v>
      </c>
      <c r="U96" s="0" t="n">
        <f aca="false">18/60</f>
        <v>0.3</v>
      </c>
    </row>
    <row r="98" customFormat="false" ht="14.3" hidden="false" customHeight="false" outlineLevel="0" collapsed="false">
      <c r="N98" s="0" t="n">
        <f aca="false">49/60</f>
        <v>0.816666666666667</v>
      </c>
      <c r="S98" s="0" t="n">
        <f aca="false">32/60</f>
        <v>0.533333333333333</v>
      </c>
    </row>
    <row r="100" customFormat="false" ht="14.3" hidden="false" customHeight="false" outlineLevel="0" collapsed="false">
      <c r="S100" s="0" t="n">
        <f aca="false">17/60</f>
        <v>0.283333333333333</v>
      </c>
    </row>
    <row r="101" customFormat="false" ht="14.3" hidden="false" customHeight="false" outlineLevel="0" collapsed="false">
      <c r="N101" s="0" t="n">
        <f aca="false">15/60</f>
        <v>0.25</v>
      </c>
    </row>
    <row r="102" customFormat="false" ht="14.3" hidden="false" customHeight="false" outlineLevel="0" collapsed="false">
      <c r="S102" s="0" t="n">
        <f aca="false">11/60</f>
        <v>0.183333333333333</v>
      </c>
    </row>
    <row r="104" customFormat="false" ht="14.3" hidden="false" customHeight="false" outlineLevel="0" collapsed="false">
      <c r="N104" s="0" t="n">
        <f aca="false">56/60</f>
        <v>0.933333333333333</v>
      </c>
    </row>
  </sheetData>
  <mergeCells count="104">
    <mergeCell ref="B1:Y1"/>
    <mergeCell ref="B2:AG2"/>
    <mergeCell ref="B3:B5"/>
    <mergeCell ref="C3:C5"/>
    <mergeCell ref="D3:D5"/>
    <mergeCell ref="E3:E5"/>
    <mergeCell ref="F3:G4"/>
    <mergeCell ref="H3:K3"/>
    <mergeCell ref="L3:O3"/>
    <mergeCell ref="P3:Q4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Q3:AQ5"/>
    <mergeCell ref="AR3:AR5"/>
    <mergeCell ref="AS3:AS5"/>
    <mergeCell ref="AT3:AT5"/>
    <mergeCell ref="AU3:AU5"/>
    <mergeCell ref="AV3:AV5"/>
    <mergeCell ref="AW3:AW5"/>
    <mergeCell ref="AY3:AY5"/>
    <mergeCell ref="AZ3:AZ5"/>
    <mergeCell ref="BA3:BA5"/>
    <mergeCell ref="BB3:BB5"/>
    <mergeCell ref="BC3:BC5"/>
    <mergeCell ref="BD3:BD5"/>
    <mergeCell ref="BJ3:BJ5"/>
    <mergeCell ref="BK3:BK5"/>
    <mergeCell ref="BM3:BM5"/>
    <mergeCell ref="BN3:BN5"/>
    <mergeCell ref="BO3:BO5"/>
    <mergeCell ref="H4:I4"/>
    <mergeCell ref="J4:K4"/>
    <mergeCell ref="L4:M4"/>
    <mergeCell ref="N4:O4"/>
    <mergeCell ref="BE4:BE5"/>
    <mergeCell ref="BF4:BF5"/>
    <mergeCell ref="BG4:BG5"/>
    <mergeCell ref="BH4:BH5"/>
    <mergeCell ref="BI4:BI5"/>
    <mergeCell ref="BL4:BL5"/>
    <mergeCell ref="A6:A12"/>
    <mergeCell ref="A13:A19"/>
    <mergeCell ref="A20:A26"/>
    <mergeCell ref="A27:A33"/>
    <mergeCell ref="A34:A40"/>
    <mergeCell ref="F44:G44"/>
    <mergeCell ref="H44:I44"/>
    <mergeCell ref="J44:K44"/>
    <mergeCell ref="L44:M44"/>
    <mergeCell ref="N44:O44"/>
    <mergeCell ref="P44:Q44"/>
    <mergeCell ref="C52:AE52"/>
    <mergeCell ref="C53:AE53"/>
    <mergeCell ref="C54:AE54"/>
    <mergeCell ref="C55:AE55"/>
    <mergeCell ref="C56:AE56"/>
    <mergeCell ref="C57:AE57"/>
    <mergeCell ref="C58:AE58"/>
    <mergeCell ref="C59:AE59"/>
    <mergeCell ref="C60:AE60"/>
    <mergeCell ref="C61:AE61"/>
    <mergeCell ref="C62:AE62"/>
    <mergeCell ref="C63:AE63"/>
    <mergeCell ref="C64:AE64"/>
    <mergeCell ref="C65:AE65"/>
    <mergeCell ref="C66:AE66"/>
    <mergeCell ref="C67:AE67"/>
    <mergeCell ref="C68:AE68"/>
    <mergeCell ref="C69:AE69"/>
    <mergeCell ref="C70:AE70"/>
    <mergeCell ref="C71:AE71"/>
    <mergeCell ref="C72:AE72"/>
    <mergeCell ref="C73:AE73"/>
    <mergeCell ref="C74:AE74"/>
    <mergeCell ref="C75:AE75"/>
    <mergeCell ref="C76:AE76"/>
    <mergeCell ref="C77:AE77"/>
    <mergeCell ref="C78:AE78"/>
    <mergeCell ref="C79:AE79"/>
    <mergeCell ref="C80:AE80"/>
    <mergeCell ref="C81:AE81"/>
    <mergeCell ref="C82:AE82"/>
  </mergeCells>
  <conditionalFormatting sqref="R13:T15 R16">
    <cfRule type="cellIs" priority="2" operator="greaterThan" aboveAverage="0" equalAverage="0" bottom="0" percent="0" rank="0" text="" dxfId="10">
      <formula>3768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M15" activePane="bottomRight" state="frozen"/>
      <selection pane="topLeft" activeCell="A1" activeCellId="0" sqref="A1"/>
      <selection pane="topRight" activeCell="M1" activeCellId="0" sqref="M1"/>
      <selection pane="bottomLeft" activeCell="A15" activeCellId="0" sqref="A15"/>
      <selection pane="bottomRight" activeCell="M41" activeCellId="0" sqref="M41"/>
    </sheetView>
  </sheetViews>
  <sheetFormatPr defaultColWidth="8.54296875" defaultRowHeight="14.3" zeroHeight="false" outlineLevelRow="0" outlineLevelCol="0"/>
  <cols>
    <col collapsed="false" customWidth="true" hidden="false" outlineLevel="0" max="2" min="2" style="0" width="10.87"/>
    <col collapsed="false" customWidth="true" hidden="false" outlineLevel="0" max="38" min="38" style="0" width="9.63"/>
    <col collapsed="false" customWidth="true" hidden="false" outlineLevel="0" max="39" min="39" style="0" width="9.25"/>
    <col collapsed="false" customWidth="true" hidden="false" outlineLevel="0" max="40" min="40" style="0" width="10.75"/>
    <col collapsed="false" customWidth="true" hidden="false" outlineLevel="0" max="65" min="65" style="0" width="9.63"/>
    <col collapsed="false" customWidth="true" hidden="false" outlineLevel="0" max="67" min="67" style="0" width="10"/>
  </cols>
  <sheetData>
    <row r="1" customFormat="false" ht="18.3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3"/>
      <c r="AB1" s="3"/>
      <c r="AC1" s="3"/>
      <c r="AD1" s="3"/>
      <c r="AE1" s="4"/>
      <c r="AF1" s="4"/>
      <c r="AG1" s="4"/>
      <c r="AH1" s="4"/>
      <c r="AI1" s="4"/>
      <c r="AJ1" s="4"/>
      <c r="BM1" s="5"/>
      <c r="BN1" s="5"/>
    </row>
    <row r="2" customFormat="false" ht="19.05" hidden="false" customHeight="false" outlineLevel="0" collapsed="false">
      <c r="B2" s="6" t="n">
        <v>43800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  <c r="AI2" s="7"/>
      <c r="AJ2" s="7"/>
      <c r="AK2" s="8"/>
      <c r="AL2" s="8"/>
      <c r="AM2" s="8"/>
      <c r="AN2" s="8"/>
      <c r="AO2" s="8"/>
      <c r="AP2" s="9"/>
      <c r="AQ2" s="10"/>
      <c r="AR2" s="10"/>
      <c r="AS2" s="10"/>
      <c r="AT2" s="10"/>
      <c r="AU2" s="10"/>
      <c r="AV2" s="11"/>
      <c r="AW2" s="11"/>
      <c r="BM2" s="5"/>
      <c r="BN2" s="5"/>
    </row>
    <row r="3" customFormat="false" ht="30.75" hidden="false" customHeight="true" outlineLevel="0" collapsed="false">
      <c r="A3" s="12"/>
      <c r="B3" s="13" t="s">
        <v>1</v>
      </c>
      <c r="C3" s="14" t="s">
        <v>2</v>
      </c>
      <c r="D3" s="15" t="s">
        <v>3</v>
      </c>
      <c r="E3" s="14" t="s">
        <v>4</v>
      </c>
      <c r="F3" s="16" t="s">
        <v>5</v>
      </c>
      <c r="G3" s="16"/>
      <c r="H3" s="17" t="s">
        <v>6</v>
      </c>
      <c r="I3" s="17"/>
      <c r="J3" s="17"/>
      <c r="K3" s="17"/>
      <c r="L3" s="17" t="s">
        <v>7</v>
      </c>
      <c r="M3" s="17"/>
      <c r="N3" s="17"/>
      <c r="O3" s="17"/>
      <c r="P3" s="18" t="s">
        <v>8</v>
      </c>
      <c r="Q3" s="18"/>
      <c r="R3" s="19" t="s">
        <v>9</v>
      </c>
      <c r="S3" s="20" t="s">
        <v>10</v>
      </c>
      <c r="T3" s="21" t="s">
        <v>11</v>
      </c>
      <c r="U3" s="22" t="s">
        <v>12</v>
      </c>
      <c r="V3" s="23" t="s">
        <v>13</v>
      </c>
      <c r="W3" s="24" t="s">
        <v>14</v>
      </c>
      <c r="X3" s="24" t="s">
        <v>15</v>
      </c>
      <c r="Y3" s="24" t="s">
        <v>16</v>
      </c>
      <c r="Z3" s="24" t="s">
        <v>17</v>
      </c>
      <c r="AA3" s="24" t="s">
        <v>18</v>
      </c>
      <c r="AB3" s="24" t="s">
        <v>19</v>
      </c>
      <c r="AC3" s="25" t="s">
        <v>20</v>
      </c>
      <c r="AD3" s="26" t="s">
        <v>21</v>
      </c>
      <c r="AE3" s="27" t="s">
        <v>22</v>
      </c>
      <c r="AF3" s="26" t="s">
        <v>23</v>
      </c>
      <c r="AG3" s="28" t="s">
        <v>24</v>
      </c>
      <c r="AH3" s="28" t="s">
        <v>25</v>
      </c>
      <c r="AI3" s="28" t="s">
        <v>26</v>
      </c>
      <c r="AJ3" s="29" t="s">
        <v>27</v>
      </c>
      <c r="AK3" s="31" t="s">
        <v>31</v>
      </c>
      <c r="AL3" s="31" t="s">
        <v>32</v>
      </c>
      <c r="AM3" s="29" t="s">
        <v>33</v>
      </c>
      <c r="AN3" s="32" t="s">
        <v>34</v>
      </c>
      <c r="AO3" s="33" t="s">
        <v>35</v>
      </c>
      <c r="AP3" s="34"/>
      <c r="AQ3" s="35" t="s">
        <v>36</v>
      </c>
      <c r="AR3" s="36" t="s">
        <v>37</v>
      </c>
      <c r="AS3" s="36" t="s">
        <v>38</v>
      </c>
      <c r="AT3" s="36" t="s">
        <v>39</v>
      </c>
      <c r="AU3" s="36" t="s">
        <v>40</v>
      </c>
      <c r="AV3" s="36" t="s">
        <v>41</v>
      </c>
      <c r="AW3" s="36" t="s">
        <v>42</v>
      </c>
      <c r="AY3" s="36" t="s">
        <v>43</v>
      </c>
      <c r="AZ3" s="36" t="s">
        <v>44</v>
      </c>
      <c r="BA3" s="36" t="s">
        <v>45</v>
      </c>
      <c r="BB3" s="36" t="s">
        <v>46</v>
      </c>
      <c r="BC3" s="36" t="s">
        <v>47</v>
      </c>
      <c r="BD3" s="36" t="s">
        <v>48</v>
      </c>
      <c r="BE3" s="36" t="s">
        <v>49</v>
      </c>
      <c r="BF3" s="36" t="s">
        <v>50</v>
      </c>
      <c r="BG3" s="36" t="s">
        <v>52</v>
      </c>
      <c r="BH3" s="350" t="s">
        <v>53</v>
      </c>
      <c r="BI3" s="36" t="s">
        <v>55</v>
      </c>
      <c r="BJ3" s="37" t="s">
        <v>57</v>
      </c>
      <c r="BK3" s="37" t="s">
        <v>58</v>
      </c>
      <c r="BL3" s="36" t="s">
        <v>61</v>
      </c>
      <c r="BM3" s="39" t="s">
        <v>59</v>
      </c>
      <c r="BN3" s="39" t="s">
        <v>60</v>
      </c>
      <c r="BO3" s="40" t="s">
        <v>65</v>
      </c>
    </row>
    <row r="4" customFormat="false" ht="15.8" hidden="false" customHeight="true" outlineLevel="0" collapsed="false">
      <c r="A4" s="42"/>
      <c r="B4" s="13"/>
      <c r="C4" s="14"/>
      <c r="D4" s="15"/>
      <c r="E4" s="14"/>
      <c r="F4" s="16"/>
      <c r="G4" s="16"/>
      <c r="H4" s="43" t="s">
        <v>68</v>
      </c>
      <c r="I4" s="43"/>
      <c r="J4" s="44" t="s">
        <v>69</v>
      </c>
      <c r="K4" s="44"/>
      <c r="L4" s="43" t="s">
        <v>68</v>
      </c>
      <c r="M4" s="43"/>
      <c r="N4" s="44" t="s">
        <v>69</v>
      </c>
      <c r="O4" s="44"/>
      <c r="P4" s="18"/>
      <c r="Q4" s="18"/>
      <c r="R4" s="19"/>
      <c r="S4" s="20"/>
      <c r="T4" s="21"/>
      <c r="U4" s="22"/>
      <c r="V4" s="23"/>
      <c r="W4" s="24"/>
      <c r="X4" s="24"/>
      <c r="Y4" s="24"/>
      <c r="Z4" s="24"/>
      <c r="AA4" s="24"/>
      <c r="AB4" s="24"/>
      <c r="AC4" s="25"/>
      <c r="AD4" s="26"/>
      <c r="AE4" s="27"/>
      <c r="AF4" s="26"/>
      <c r="AG4" s="28"/>
      <c r="AH4" s="28"/>
      <c r="AI4" s="28"/>
      <c r="AJ4" s="29"/>
      <c r="AK4" s="31"/>
      <c r="AL4" s="31"/>
      <c r="AM4" s="29"/>
      <c r="AN4" s="32"/>
      <c r="AO4" s="33"/>
      <c r="AP4" s="34"/>
      <c r="AQ4" s="35"/>
      <c r="AR4" s="36"/>
      <c r="AS4" s="36"/>
      <c r="AT4" s="36"/>
      <c r="AU4" s="36"/>
      <c r="AV4" s="36"/>
      <c r="AW4" s="36"/>
      <c r="AY4" s="36"/>
      <c r="AZ4" s="36"/>
      <c r="BA4" s="36"/>
      <c r="BB4" s="36"/>
      <c r="BC4" s="36"/>
      <c r="BD4" s="36"/>
      <c r="BE4" s="45" t="s">
        <v>70</v>
      </c>
      <c r="BF4" s="45" t="s">
        <v>70</v>
      </c>
      <c r="BG4" s="37" t="s">
        <v>72</v>
      </c>
      <c r="BH4" s="37" t="s">
        <v>72</v>
      </c>
      <c r="BI4" s="45" t="s">
        <v>75</v>
      </c>
      <c r="BJ4" s="37"/>
      <c r="BK4" s="37"/>
      <c r="BL4" s="45" t="s">
        <v>70</v>
      </c>
      <c r="BM4" s="39"/>
      <c r="BN4" s="39"/>
      <c r="BO4" s="40"/>
    </row>
    <row r="5" customFormat="false" ht="14.95" hidden="false" customHeight="false" outlineLevel="0" collapsed="false">
      <c r="A5" s="42"/>
      <c r="B5" s="13"/>
      <c r="C5" s="14"/>
      <c r="D5" s="15"/>
      <c r="E5" s="14"/>
      <c r="F5" s="48" t="s">
        <v>78</v>
      </c>
      <c r="G5" s="44" t="s">
        <v>79</v>
      </c>
      <c r="H5" s="49" t="s">
        <v>80</v>
      </c>
      <c r="I5" s="50" t="s">
        <v>81</v>
      </c>
      <c r="J5" s="50" t="s">
        <v>80</v>
      </c>
      <c r="K5" s="51" t="s">
        <v>81</v>
      </c>
      <c r="L5" s="43" t="s">
        <v>80</v>
      </c>
      <c r="M5" s="50" t="s">
        <v>81</v>
      </c>
      <c r="N5" s="50" t="s">
        <v>80</v>
      </c>
      <c r="O5" s="44" t="s">
        <v>81</v>
      </c>
      <c r="P5" s="50" t="s">
        <v>80</v>
      </c>
      <c r="Q5" s="44" t="s">
        <v>81</v>
      </c>
      <c r="R5" s="19"/>
      <c r="S5" s="20"/>
      <c r="T5" s="21"/>
      <c r="U5" s="22"/>
      <c r="V5" s="23"/>
      <c r="W5" s="24"/>
      <c r="X5" s="24"/>
      <c r="Y5" s="24"/>
      <c r="Z5" s="24"/>
      <c r="AA5" s="24"/>
      <c r="AB5" s="24"/>
      <c r="AC5" s="25"/>
      <c r="AD5" s="26"/>
      <c r="AE5" s="27"/>
      <c r="AF5" s="26"/>
      <c r="AG5" s="28"/>
      <c r="AH5" s="28"/>
      <c r="AI5" s="28"/>
      <c r="AJ5" s="29"/>
      <c r="AK5" s="31"/>
      <c r="AL5" s="31"/>
      <c r="AM5" s="29"/>
      <c r="AN5" s="32"/>
      <c r="AO5" s="33"/>
      <c r="AP5" s="34"/>
      <c r="AQ5" s="35"/>
      <c r="AR5" s="36"/>
      <c r="AS5" s="36"/>
      <c r="AT5" s="36"/>
      <c r="AU5" s="36"/>
      <c r="AV5" s="36"/>
      <c r="AW5" s="36"/>
      <c r="AY5" s="36"/>
      <c r="AZ5" s="36"/>
      <c r="BA5" s="36"/>
      <c r="BB5" s="36"/>
      <c r="BC5" s="36"/>
      <c r="BD5" s="36"/>
      <c r="BE5" s="45"/>
      <c r="BF5" s="45"/>
      <c r="BG5" s="37"/>
      <c r="BH5" s="37"/>
      <c r="BI5" s="45"/>
      <c r="BJ5" s="37"/>
      <c r="BK5" s="37"/>
      <c r="BL5" s="45"/>
      <c r="BM5" s="39"/>
      <c r="BN5" s="39"/>
      <c r="BO5" s="40"/>
    </row>
    <row r="6" customFormat="false" ht="14.95" hidden="false" customHeight="true" outlineLevel="0" collapsed="false">
      <c r="A6" s="189" t="s">
        <v>132</v>
      </c>
      <c r="B6" s="55" t="n">
        <v>43795</v>
      </c>
      <c r="C6" s="56" t="n">
        <v>66.4</v>
      </c>
      <c r="D6" s="57" t="n">
        <v>0.595</v>
      </c>
      <c r="E6" s="58" t="n">
        <v>59.5</v>
      </c>
      <c r="F6" s="59" t="n">
        <v>76</v>
      </c>
      <c r="G6" s="59" t="n">
        <v>59</v>
      </c>
      <c r="H6" s="60" t="n">
        <v>0</v>
      </c>
      <c r="I6" s="60" t="n">
        <v>0</v>
      </c>
      <c r="J6" s="60" t="n">
        <v>0</v>
      </c>
      <c r="K6" s="60" t="n">
        <v>0</v>
      </c>
      <c r="L6" s="61" t="n">
        <v>24</v>
      </c>
      <c r="M6" s="61" t="n">
        <v>0</v>
      </c>
      <c r="N6" s="61" t="n">
        <v>24</v>
      </c>
      <c r="O6" s="61" t="n">
        <v>0</v>
      </c>
      <c r="P6" s="61" t="n">
        <v>0</v>
      </c>
      <c r="Q6" s="61" t="n">
        <v>0</v>
      </c>
      <c r="R6" s="61" t="n">
        <v>3699</v>
      </c>
      <c r="S6" s="62" t="n">
        <v>3682</v>
      </c>
      <c r="T6" s="62" t="n">
        <v>0</v>
      </c>
      <c r="U6" s="63" t="n">
        <v>0</v>
      </c>
      <c r="V6" s="63" t="n">
        <v>0</v>
      </c>
      <c r="W6" s="60" t="n">
        <v>42</v>
      </c>
      <c r="X6" s="60" t="n">
        <v>0</v>
      </c>
      <c r="Y6" s="60" t="n">
        <v>42</v>
      </c>
      <c r="Z6" s="60" t="n">
        <v>0</v>
      </c>
      <c r="AA6" s="60" t="n">
        <v>60</v>
      </c>
      <c r="AB6" s="59" t="n">
        <v>0</v>
      </c>
      <c r="AC6" s="59" t="n">
        <f aca="false">(V6-U6)+AW6</f>
        <v>4</v>
      </c>
      <c r="AD6" s="65" t="n">
        <f aca="false">U6-T6</f>
        <v>0</v>
      </c>
      <c r="AE6" s="59" t="n">
        <v>0</v>
      </c>
      <c r="AF6" s="66" t="str">
        <f aca="false">IF(AE6&gt;0, V6/(AE6*24),"no data")</f>
        <v>no data</v>
      </c>
      <c r="AG6" s="67" t="n">
        <f aca="false">IF(R6&gt;0,R6/24,"no data")</f>
        <v>154.125</v>
      </c>
      <c r="AH6" s="66" t="str">
        <f aca="false">IF(U6&gt;0,(U6/R6),"no data")</f>
        <v>no data</v>
      </c>
      <c r="AI6" s="68" t="n">
        <f aca="false">(1440-((W6*X6)+(Y6*Z6)+(AA6*AB6))/(W6+Y6+AA6))/1440</f>
        <v>1</v>
      </c>
      <c r="AJ6" s="69" t="str">
        <f aca="false">IF(U6&gt;0,(1440-((X6*W6+AQ6*AR6)+(Z6*Y6+AS6*AT6)+(AA6*AB6+AU6*AV6))/(W6+Y6+AA6))/1440,"no data")</f>
        <v>no data</v>
      </c>
      <c r="AK6" s="91" t="n">
        <v>0</v>
      </c>
      <c r="AL6" s="166" t="n">
        <v>0</v>
      </c>
      <c r="AM6" s="58" t="n">
        <f aca="false">AK6*AL6</f>
        <v>0</v>
      </c>
      <c r="AN6" s="166" t="str">
        <f aca="false">IF(U6&gt;0,((((#REF!*#REF!)+(AK6*AL6))/(U6*1000))*1000000),"no data")</f>
        <v>no data</v>
      </c>
      <c r="AO6" s="168" t="n">
        <f aca="false">S6/24</f>
        <v>153.416666666667</v>
      </c>
      <c r="AP6" s="34"/>
      <c r="AQ6" s="59" t="n">
        <v>0</v>
      </c>
      <c r="AR6" s="76" t="n">
        <v>0</v>
      </c>
      <c r="AS6" s="76" t="n">
        <v>0</v>
      </c>
      <c r="AT6" s="59" t="n">
        <v>0</v>
      </c>
      <c r="AU6" s="76" t="n">
        <v>0</v>
      </c>
      <c r="AV6" s="59" t="n">
        <v>0</v>
      </c>
      <c r="AW6" s="59" t="n">
        <v>4</v>
      </c>
      <c r="AY6" s="77" t="n">
        <v>0</v>
      </c>
      <c r="AZ6" s="77" t="n">
        <v>0</v>
      </c>
      <c r="BA6" s="77" t="n">
        <v>0</v>
      </c>
      <c r="BB6" s="77" t="n">
        <f aca="false">AZ6-AY6</f>
        <v>0</v>
      </c>
      <c r="BC6" s="77" t="str">
        <f aca="false">AN6</f>
        <v>no data</v>
      </c>
      <c r="BD6" s="139" t="n">
        <f aca="false">BA6/24</f>
        <v>0</v>
      </c>
      <c r="BE6" s="79" t="n">
        <v>0</v>
      </c>
      <c r="BF6" s="80" t="n">
        <v>0</v>
      </c>
      <c r="BG6" s="82" t="n">
        <v>0</v>
      </c>
      <c r="BH6" s="82" t="n">
        <v>0</v>
      </c>
      <c r="BI6" s="142" t="n">
        <v>50</v>
      </c>
      <c r="BJ6" s="82" t="n">
        <v>0</v>
      </c>
      <c r="BK6" s="81" t="n">
        <v>0</v>
      </c>
      <c r="BL6" s="78" t="n">
        <f aca="false">SUM(BE6:BF6)</f>
        <v>0</v>
      </c>
      <c r="BM6" s="77" t="n">
        <v>0</v>
      </c>
      <c r="BN6" s="77" t="n">
        <v>0</v>
      </c>
      <c r="BO6" s="78" t="n">
        <v>0</v>
      </c>
    </row>
    <row r="7" customFormat="false" ht="14.3" hidden="false" customHeight="false" outlineLevel="0" collapsed="false">
      <c r="A7" s="189"/>
      <c r="B7" s="55" t="n">
        <v>43796</v>
      </c>
      <c r="C7" s="56" t="n">
        <v>64</v>
      </c>
      <c r="D7" s="57" t="n">
        <v>0.68</v>
      </c>
      <c r="E7" s="58" t="n">
        <v>60.4</v>
      </c>
      <c r="F7" s="59" t="n">
        <v>80</v>
      </c>
      <c r="G7" s="59" t="n">
        <v>55</v>
      </c>
      <c r="H7" s="60" t="n">
        <v>0</v>
      </c>
      <c r="I7" s="60" t="n">
        <v>0</v>
      </c>
      <c r="J7" s="60" t="n">
        <v>0</v>
      </c>
      <c r="K7" s="60" t="n">
        <v>0</v>
      </c>
      <c r="L7" s="61" t="n">
        <v>24</v>
      </c>
      <c r="M7" s="61" t="n">
        <v>0</v>
      </c>
      <c r="N7" s="61" t="n">
        <v>24</v>
      </c>
      <c r="O7" s="61" t="n">
        <v>0</v>
      </c>
      <c r="P7" s="61" t="n">
        <v>0</v>
      </c>
      <c r="Q7" s="61" t="n">
        <v>0</v>
      </c>
      <c r="R7" s="61" t="n">
        <v>3702</v>
      </c>
      <c r="S7" s="62" t="n">
        <v>3686</v>
      </c>
      <c r="T7" s="62" t="n">
        <v>0</v>
      </c>
      <c r="U7" s="63" t="n">
        <v>0</v>
      </c>
      <c r="V7" s="63" t="n">
        <v>0</v>
      </c>
      <c r="W7" s="60" t="n">
        <v>42</v>
      </c>
      <c r="X7" s="60" t="n">
        <v>0</v>
      </c>
      <c r="Y7" s="60" t="n">
        <v>42</v>
      </c>
      <c r="Z7" s="60" t="n">
        <v>0</v>
      </c>
      <c r="AA7" s="60" t="n">
        <v>60</v>
      </c>
      <c r="AB7" s="59" t="n">
        <v>0</v>
      </c>
      <c r="AC7" s="59" t="n">
        <f aca="false">(V7-U7)+AW7</f>
        <v>5</v>
      </c>
      <c r="AD7" s="65" t="n">
        <f aca="false">U7-T7</f>
        <v>0</v>
      </c>
      <c r="AE7" s="59" t="n">
        <v>0</v>
      </c>
      <c r="AF7" s="66" t="str">
        <f aca="false">IF(AE7&gt;0, V7/(AE7*24),"no data")</f>
        <v>no data</v>
      </c>
      <c r="AG7" s="67" t="n">
        <f aca="false">IF(R7&gt;0,R7/24,"no data")</f>
        <v>154.25</v>
      </c>
      <c r="AH7" s="66" t="str">
        <f aca="false">IF(U7&gt;0,(U7/R7),"no data")</f>
        <v>no data</v>
      </c>
      <c r="AI7" s="68" t="n">
        <f aca="false">(1440-((W7*X7)+(Y7*Z7)+(AA7*AB7))/(W7+Y7+AA7))/1440</f>
        <v>1</v>
      </c>
      <c r="AJ7" s="69" t="str">
        <f aca="false">IF(U7&gt;0,(1440-((X7*W7+AQ7*AR7)+(Z7*Y7+AS7*AT7)+(AA7*AB7+AU7*AV7))/(W7+Y7+AA7))/1440,"no data")</f>
        <v>no data</v>
      </c>
      <c r="AK7" s="91" t="n">
        <v>0</v>
      </c>
      <c r="AL7" s="166" t="n">
        <v>0</v>
      </c>
      <c r="AM7" s="58" t="n">
        <f aca="false">AK7*AL7</f>
        <v>0</v>
      </c>
      <c r="AN7" s="166" t="str">
        <f aca="false">IF(U7&gt;0,((((#REF!*#REF!)+(AK7*AL7))/(U7*1000))*1000000),"no data")</f>
        <v>no data</v>
      </c>
      <c r="AO7" s="168" t="n">
        <f aca="false">S7/24</f>
        <v>153.583333333333</v>
      </c>
      <c r="AP7" s="34"/>
      <c r="AQ7" s="59" t="n">
        <v>0</v>
      </c>
      <c r="AR7" s="76" t="n">
        <v>0</v>
      </c>
      <c r="AS7" s="76" t="n">
        <v>0</v>
      </c>
      <c r="AT7" s="59" t="n">
        <v>0</v>
      </c>
      <c r="AU7" s="76" t="n">
        <v>0</v>
      </c>
      <c r="AV7" s="59" t="n">
        <v>0</v>
      </c>
      <c r="AW7" s="59" t="n">
        <v>5</v>
      </c>
      <c r="AY7" s="77" t="n">
        <v>0</v>
      </c>
      <c r="AZ7" s="77" t="n">
        <v>0</v>
      </c>
      <c r="BA7" s="77" t="n">
        <v>0</v>
      </c>
      <c r="BB7" s="77" t="n">
        <f aca="false">AZ7-AY7</f>
        <v>0</v>
      </c>
      <c r="BC7" s="77" t="str">
        <f aca="false">AN7</f>
        <v>no data</v>
      </c>
      <c r="BD7" s="139" t="n">
        <f aca="false">BA7/24</f>
        <v>0</v>
      </c>
      <c r="BE7" s="79" t="n">
        <v>0</v>
      </c>
      <c r="BF7" s="80" t="n">
        <v>0</v>
      </c>
      <c r="BG7" s="82" t="n">
        <v>0</v>
      </c>
      <c r="BH7" s="82" t="n">
        <v>0</v>
      </c>
      <c r="BI7" s="142" t="n">
        <v>50</v>
      </c>
      <c r="BJ7" s="82" t="n">
        <v>0</v>
      </c>
      <c r="BK7" s="81" t="n">
        <v>0</v>
      </c>
      <c r="BL7" s="78" t="n">
        <f aca="false">SUM(BE7:BF7)</f>
        <v>0</v>
      </c>
      <c r="BM7" s="77" t="n">
        <v>0</v>
      </c>
      <c r="BN7" s="77" t="n">
        <v>0</v>
      </c>
      <c r="BO7" s="78" t="n">
        <v>0</v>
      </c>
    </row>
    <row r="8" customFormat="false" ht="14.3" hidden="false" customHeight="false" outlineLevel="0" collapsed="false">
      <c r="A8" s="189"/>
      <c r="B8" s="55" t="n">
        <v>43797</v>
      </c>
      <c r="C8" s="56" t="n">
        <v>64</v>
      </c>
      <c r="D8" s="57" t="n">
        <v>0.7</v>
      </c>
      <c r="E8" s="58" t="n">
        <v>61.1</v>
      </c>
      <c r="F8" s="59" t="n">
        <v>76</v>
      </c>
      <c r="G8" s="59" t="n">
        <v>46</v>
      </c>
      <c r="H8" s="60" t="n">
        <v>0</v>
      </c>
      <c r="I8" s="60" t="n">
        <v>0</v>
      </c>
      <c r="J8" s="60" t="n">
        <v>0</v>
      </c>
      <c r="K8" s="60" t="n">
        <v>0</v>
      </c>
      <c r="L8" s="61" t="n">
        <v>24</v>
      </c>
      <c r="M8" s="61" t="n">
        <v>0</v>
      </c>
      <c r="N8" s="61" t="n">
        <v>24</v>
      </c>
      <c r="O8" s="61" t="n">
        <v>0</v>
      </c>
      <c r="P8" s="61" t="n">
        <v>0</v>
      </c>
      <c r="Q8" s="61" t="n">
        <v>0</v>
      </c>
      <c r="R8" s="61" t="n">
        <v>3708</v>
      </c>
      <c r="S8" s="62" t="n">
        <v>3686</v>
      </c>
      <c r="T8" s="62" t="n">
        <v>0</v>
      </c>
      <c r="U8" s="63" t="n">
        <v>0</v>
      </c>
      <c r="V8" s="63" t="n">
        <v>0</v>
      </c>
      <c r="W8" s="60" t="n">
        <v>42</v>
      </c>
      <c r="X8" s="60" t="n">
        <v>0</v>
      </c>
      <c r="Y8" s="60" t="n">
        <v>42</v>
      </c>
      <c r="Z8" s="60" t="n">
        <v>0</v>
      </c>
      <c r="AA8" s="60" t="n">
        <v>60</v>
      </c>
      <c r="AB8" s="59" t="n">
        <v>0</v>
      </c>
      <c r="AC8" s="59" t="n">
        <f aca="false">(V8-U8)+AW8</f>
        <v>5</v>
      </c>
      <c r="AD8" s="65" t="n">
        <f aca="false">U8-T8</f>
        <v>0</v>
      </c>
      <c r="AE8" s="59" t="n">
        <v>0</v>
      </c>
      <c r="AF8" s="66" t="str">
        <f aca="false">IF(AE11&gt;0, V11/(AE11*24),"no data")</f>
        <v>no data</v>
      </c>
      <c r="AG8" s="67" t="n">
        <f aca="false">IF(R8&gt;0,R8/24,"no data")</f>
        <v>154.5</v>
      </c>
      <c r="AH8" s="66" t="str">
        <f aca="false">IF(U11&gt;0,(U11/R11),"no data")</f>
        <v>no data</v>
      </c>
      <c r="AI8" s="68" t="n">
        <f aca="false">(1440-((W8*X8)+(Y8*Z8)+(AA8*AB8))/(W8+Y8+AA8))/1440</f>
        <v>1</v>
      </c>
      <c r="AJ8" s="69" t="str">
        <f aca="false">IF(U11&gt;0,(1440-((X11*W11+AQ8*AR8)+(Z11*Y11+AS8*AT8)+(AA11*AB11+AU8*AV8))/(W11+Y11+AA11))/1440,"no data")</f>
        <v>no data</v>
      </c>
      <c r="AK8" s="70" t="n">
        <v>0</v>
      </c>
      <c r="AL8" s="170" t="n">
        <v>0</v>
      </c>
      <c r="AM8" s="58" t="n">
        <f aca="false">AK8*AL8</f>
        <v>0</v>
      </c>
      <c r="AN8" s="166" t="str">
        <f aca="false">IF(U11&gt;0,((((#REF!*#REF!)+(AK8*AL8))/(U11*1000))*1000000),"no data")</f>
        <v>no data</v>
      </c>
      <c r="AO8" s="168" t="n">
        <f aca="false">S8/24</f>
        <v>153.583333333333</v>
      </c>
      <c r="AP8" s="34"/>
      <c r="AQ8" s="59" t="n">
        <v>0</v>
      </c>
      <c r="AR8" s="76" t="n">
        <v>0</v>
      </c>
      <c r="AS8" s="76" t="n">
        <v>0</v>
      </c>
      <c r="AT8" s="59" t="n">
        <v>0</v>
      </c>
      <c r="AU8" s="76" t="n">
        <v>0</v>
      </c>
      <c r="AV8" s="59" t="n">
        <v>0</v>
      </c>
      <c r="AW8" s="59" t="n">
        <v>5</v>
      </c>
      <c r="AY8" s="77" t="n">
        <v>0</v>
      </c>
      <c r="AZ8" s="77" t="n">
        <v>0</v>
      </c>
      <c r="BA8" s="77" t="n">
        <v>0</v>
      </c>
      <c r="BB8" s="77" t="n">
        <f aca="false">AZ8-AY8</f>
        <v>0</v>
      </c>
      <c r="BC8" s="77" t="str">
        <f aca="false">AN8</f>
        <v>no data</v>
      </c>
      <c r="BD8" s="139" t="n">
        <f aca="false">BA8/24</f>
        <v>0</v>
      </c>
      <c r="BE8" s="79" t="n">
        <v>0</v>
      </c>
      <c r="BF8" s="80" t="n">
        <v>0</v>
      </c>
      <c r="BG8" s="82" t="n">
        <v>0</v>
      </c>
      <c r="BH8" s="82" t="n">
        <v>0</v>
      </c>
      <c r="BI8" s="142" t="n">
        <v>50</v>
      </c>
      <c r="BJ8" s="82" t="n">
        <v>0</v>
      </c>
      <c r="BK8" s="81" t="n">
        <v>0</v>
      </c>
      <c r="BL8" s="78" t="n">
        <f aca="false">SUM(BE8:BF8)</f>
        <v>0</v>
      </c>
      <c r="BM8" s="77" t="n">
        <v>0</v>
      </c>
      <c r="BN8" s="77" t="n">
        <v>0</v>
      </c>
      <c r="BO8" s="78" t="n">
        <v>0</v>
      </c>
    </row>
    <row r="9" customFormat="false" ht="14.3" hidden="false" customHeight="false" outlineLevel="0" collapsed="false">
      <c r="A9" s="189"/>
      <c r="B9" s="55" t="n">
        <v>43798</v>
      </c>
      <c r="C9" s="56" t="n">
        <v>62.3</v>
      </c>
      <c r="D9" s="57" t="n">
        <v>0.645</v>
      </c>
      <c r="E9" s="58" t="n">
        <v>57.7</v>
      </c>
      <c r="F9" s="59" t="n">
        <v>79</v>
      </c>
      <c r="G9" s="59" t="n">
        <v>53</v>
      </c>
      <c r="H9" s="60" t="n">
        <v>0</v>
      </c>
      <c r="I9" s="60" t="n">
        <v>0</v>
      </c>
      <c r="J9" s="60" t="n">
        <v>0</v>
      </c>
      <c r="K9" s="60" t="n">
        <v>0</v>
      </c>
      <c r="L9" s="61" t="n">
        <v>24</v>
      </c>
      <c r="M9" s="61" t="n">
        <v>0</v>
      </c>
      <c r="N9" s="61" t="n">
        <v>24</v>
      </c>
      <c r="O9" s="61" t="n">
        <v>0</v>
      </c>
      <c r="P9" s="61" t="n">
        <v>0</v>
      </c>
      <c r="Q9" s="61" t="n">
        <v>0</v>
      </c>
      <c r="R9" s="61" t="n">
        <v>3707</v>
      </c>
      <c r="S9" s="62" t="n">
        <v>3689</v>
      </c>
      <c r="T9" s="62" t="n">
        <v>0</v>
      </c>
      <c r="U9" s="63" t="n">
        <v>0</v>
      </c>
      <c r="V9" s="63" t="n">
        <v>0</v>
      </c>
      <c r="W9" s="60" t="n">
        <v>42</v>
      </c>
      <c r="X9" s="60" t="n">
        <v>0</v>
      </c>
      <c r="Y9" s="60" t="n">
        <v>42</v>
      </c>
      <c r="Z9" s="60" t="n">
        <v>0</v>
      </c>
      <c r="AA9" s="60" t="n">
        <v>60</v>
      </c>
      <c r="AB9" s="59" t="n">
        <v>0</v>
      </c>
      <c r="AC9" s="59" t="n">
        <f aca="false">(V9-U9)+AW9</f>
        <v>5</v>
      </c>
      <c r="AD9" s="65" t="n">
        <f aca="false">U9-T9</f>
        <v>0</v>
      </c>
      <c r="AE9" s="59" t="n">
        <v>0</v>
      </c>
      <c r="AF9" s="66" t="str">
        <f aca="false">IF(AE9&gt;0, V9/(AE9*24),"no data")</f>
        <v>no data</v>
      </c>
      <c r="AG9" s="67" t="n">
        <f aca="false">IF(R9&gt;0,R9/24,"no data")</f>
        <v>154.458333333333</v>
      </c>
      <c r="AH9" s="66" t="str">
        <f aca="false">IF(U9&gt;0,(U9/R9),"no data")</f>
        <v>no data</v>
      </c>
      <c r="AI9" s="68" t="n">
        <f aca="false">(1440-((W9*X9)+(Y9*Z9)+(AA9*AB9))/(W9+Y9+AA9))/1440</f>
        <v>1</v>
      </c>
      <c r="AJ9" s="69" t="str">
        <f aca="false">IF(U9&gt;0,(1440-((X9*W9+AQ9*AR9)+(Z9*Y9+AS9*AT9)+(AA9*AB9+AU9*AV9))/(W9+Y9+AA9))/1440,"no data")</f>
        <v>no data</v>
      </c>
      <c r="AK9" s="70" t="n">
        <v>0</v>
      </c>
      <c r="AL9" s="170" t="n">
        <v>0</v>
      </c>
      <c r="AM9" s="58" t="n">
        <f aca="false">AK9*AL9</f>
        <v>0</v>
      </c>
      <c r="AN9" s="166" t="str">
        <f aca="false">IF(U9&gt;0,((((#REF!*#REF!)+(AK9*AL9))/(U9*1000))*1000000),"no data")</f>
        <v>no data</v>
      </c>
      <c r="AO9" s="168" t="n">
        <f aca="false">S9/24</f>
        <v>153.708333333333</v>
      </c>
      <c r="AP9" s="34"/>
      <c r="AQ9" s="59" t="n">
        <v>0</v>
      </c>
      <c r="AR9" s="76" t="n">
        <v>0</v>
      </c>
      <c r="AS9" s="76" t="n">
        <v>0</v>
      </c>
      <c r="AT9" s="59" t="n">
        <v>0</v>
      </c>
      <c r="AU9" s="76" t="n">
        <v>0</v>
      </c>
      <c r="AV9" s="59" t="n">
        <v>0</v>
      </c>
      <c r="AW9" s="59" t="n">
        <v>5</v>
      </c>
      <c r="AY9" s="77" t="n">
        <v>0</v>
      </c>
      <c r="AZ9" s="77" t="n">
        <v>0</v>
      </c>
      <c r="BA9" s="77" t="n">
        <v>0</v>
      </c>
      <c r="BB9" s="77" t="n">
        <f aca="false">AZ9-AY9</f>
        <v>0</v>
      </c>
      <c r="BC9" s="77" t="str">
        <f aca="false">AN9</f>
        <v>no data</v>
      </c>
      <c r="BD9" s="139" t="n">
        <f aca="false">BA9/24</f>
        <v>0</v>
      </c>
      <c r="BE9" s="79" t="n">
        <v>0</v>
      </c>
      <c r="BF9" s="80" t="n">
        <v>0</v>
      </c>
      <c r="BG9" s="82" t="n">
        <v>0</v>
      </c>
      <c r="BH9" s="82" t="n">
        <v>0</v>
      </c>
      <c r="BI9" s="142" t="n">
        <v>50</v>
      </c>
      <c r="BJ9" s="82" t="n">
        <v>0</v>
      </c>
      <c r="BK9" s="81" t="n">
        <v>0</v>
      </c>
      <c r="BL9" s="78" t="n">
        <f aca="false">SUM(BE9:BF9)</f>
        <v>0</v>
      </c>
      <c r="BM9" s="77" t="n">
        <v>0</v>
      </c>
      <c r="BN9" s="77" t="n">
        <v>0</v>
      </c>
      <c r="BO9" s="78" t="n">
        <v>0</v>
      </c>
    </row>
    <row r="10" customFormat="false" ht="14.3" hidden="false" customHeight="false" outlineLevel="0" collapsed="false">
      <c r="A10" s="189"/>
      <c r="B10" s="55" t="n">
        <v>43799</v>
      </c>
      <c r="C10" s="56" t="n">
        <v>62.2</v>
      </c>
      <c r="D10" s="57" t="n">
        <v>0.55</v>
      </c>
      <c r="E10" s="58" t="n">
        <v>54</v>
      </c>
      <c r="F10" s="59" t="n">
        <v>84</v>
      </c>
      <c r="G10" s="59" t="n">
        <v>52</v>
      </c>
      <c r="H10" s="60" t="n">
        <v>0</v>
      </c>
      <c r="I10" s="60" t="n">
        <v>0</v>
      </c>
      <c r="J10" s="60" t="n">
        <v>0</v>
      </c>
      <c r="K10" s="60" t="n">
        <v>0</v>
      </c>
      <c r="L10" s="61" t="n">
        <v>24</v>
      </c>
      <c r="M10" s="61" t="n">
        <v>0</v>
      </c>
      <c r="N10" s="61" t="n">
        <v>24</v>
      </c>
      <c r="O10" s="61" t="n">
        <v>0</v>
      </c>
      <c r="P10" s="61" t="n">
        <v>0</v>
      </c>
      <c r="Q10" s="61" t="n">
        <v>0</v>
      </c>
      <c r="R10" s="61" t="n">
        <v>3702</v>
      </c>
      <c r="S10" s="62" t="n">
        <v>3696</v>
      </c>
      <c r="T10" s="62" t="n">
        <v>0</v>
      </c>
      <c r="U10" s="63" t="n">
        <v>0</v>
      </c>
      <c r="V10" s="63" t="n">
        <v>0</v>
      </c>
      <c r="W10" s="60" t="n">
        <v>42</v>
      </c>
      <c r="X10" s="60" t="n">
        <v>0</v>
      </c>
      <c r="Y10" s="60" t="n">
        <v>42</v>
      </c>
      <c r="Z10" s="60" t="n">
        <v>0</v>
      </c>
      <c r="AA10" s="60" t="n">
        <v>60</v>
      </c>
      <c r="AB10" s="59" t="n">
        <v>0</v>
      </c>
      <c r="AC10" s="59" t="n">
        <f aca="false">(V10-U10)+AW10</f>
        <v>5</v>
      </c>
      <c r="AD10" s="65" t="n">
        <f aca="false">U10-T10</f>
        <v>0</v>
      </c>
      <c r="AE10" s="59" t="n">
        <v>0</v>
      </c>
      <c r="AF10" s="66" t="str">
        <f aca="false">IF(AE10&gt;0, V10/(AE10*24),"no data")</f>
        <v>no data</v>
      </c>
      <c r="AG10" s="67" t="n">
        <f aca="false">IF(R10&gt;0,R10/24,"no data")</f>
        <v>154.25</v>
      </c>
      <c r="AH10" s="66" t="str">
        <f aca="false">IF(U10&gt;0,(U10/R10),"no data")</f>
        <v>no data</v>
      </c>
      <c r="AI10" s="68" t="n">
        <f aca="false">(1440-((W10*X10)+(Y10*Z10)+(AA10*AB10))/(W10+Y10+AA10))/1440</f>
        <v>1</v>
      </c>
      <c r="AJ10" s="69" t="str">
        <f aca="false">IF(U10&gt;0,(1440-((X10*W10+AQ10*AR10)+(Z10*Y10+AS10*AT10)+(AA10*AB10+AU10*AV10))/(W10+Y10+AA10))/1440,"no data")</f>
        <v>no data</v>
      </c>
      <c r="AK10" s="70" t="n">
        <v>0</v>
      </c>
      <c r="AL10" s="170" t="n">
        <v>0</v>
      </c>
      <c r="AM10" s="58" t="n">
        <f aca="false">AK10*AL10</f>
        <v>0</v>
      </c>
      <c r="AN10" s="166" t="str">
        <f aca="false">IF(U10&gt;0,((((#REF!*#REF!)+(AK10*AL10))/(U10*1000))*1000000),"no data")</f>
        <v>no data</v>
      </c>
      <c r="AO10" s="168" t="n">
        <f aca="false">S10/24</f>
        <v>154</v>
      </c>
      <c r="AP10" s="34"/>
      <c r="AQ10" s="59" t="n">
        <v>0</v>
      </c>
      <c r="AR10" s="76" t="n">
        <v>0</v>
      </c>
      <c r="AS10" s="76" t="n">
        <v>0</v>
      </c>
      <c r="AT10" s="59" t="n">
        <v>0</v>
      </c>
      <c r="AU10" s="76" t="n">
        <v>0</v>
      </c>
      <c r="AV10" s="59" t="n">
        <v>0</v>
      </c>
      <c r="AW10" s="59" t="n">
        <v>5</v>
      </c>
      <c r="AY10" s="77" t="n">
        <v>0</v>
      </c>
      <c r="AZ10" s="77" t="n">
        <v>0</v>
      </c>
      <c r="BA10" s="77" t="n">
        <v>0</v>
      </c>
      <c r="BB10" s="77" t="n">
        <f aca="false">AZ10-AY10</f>
        <v>0</v>
      </c>
      <c r="BC10" s="77" t="str">
        <f aca="false">AN10</f>
        <v>no data</v>
      </c>
      <c r="BD10" s="139" t="n">
        <f aca="false">BA10/24</f>
        <v>0</v>
      </c>
      <c r="BE10" s="79" t="n">
        <v>0</v>
      </c>
      <c r="BF10" s="80" t="n">
        <v>0</v>
      </c>
      <c r="BG10" s="82" t="n">
        <v>0</v>
      </c>
      <c r="BH10" s="82" t="n">
        <v>0</v>
      </c>
      <c r="BI10" s="142" t="n">
        <v>50</v>
      </c>
      <c r="BJ10" s="82" t="n">
        <v>0</v>
      </c>
      <c r="BK10" s="81" t="n">
        <v>0</v>
      </c>
      <c r="BL10" s="78" t="n">
        <f aca="false">SUM(BE10:BF10)</f>
        <v>0</v>
      </c>
      <c r="BM10" s="77" t="n">
        <v>0</v>
      </c>
      <c r="BN10" s="77" t="n">
        <v>0</v>
      </c>
      <c r="BO10" s="78" t="n">
        <v>0</v>
      </c>
    </row>
    <row r="11" customFormat="false" ht="14.3" hidden="false" customHeight="false" outlineLevel="0" collapsed="false">
      <c r="A11" s="189"/>
      <c r="B11" s="55" t="n">
        <v>43800</v>
      </c>
      <c r="C11" s="56" t="n">
        <v>63</v>
      </c>
      <c r="D11" s="57" t="n">
        <v>0.5357</v>
      </c>
      <c r="E11" s="58" t="n">
        <v>54.34</v>
      </c>
      <c r="F11" s="59" t="n">
        <v>86</v>
      </c>
      <c r="G11" s="59" t="n">
        <v>51.4</v>
      </c>
      <c r="H11" s="60" t="n">
        <v>0</v>
      </c>
      <c r="I11" s="60" t="n">
        <v>0</v>
      </c>
      <c r="J11" s="60" t="n">
        <v>0</v>
      </c>
      <c r="K11" s="60" t="n">
        <v>0</v>
      </c>
      <c r="L11" s="61" t="n">
        <v>24</v>
      </c>
      <c r="M11" s="61" t="n">
        <v>0</v>
      </c>
      <c r="N11" s="61" t="n">
        <v>24</v>
      </c>
      <c r="O11" s="61" t="n">
        <v>0</v>
      </c>
      <c r="P11" s="61" t="n">
        <v>0</v>
      </c>
      <c r="Q11" s="61" t="n">
        <v>0</v>
      </c>
      <c r="R11" s="61" t="n">
        <v>3701</v>
      </c>
      <c r="S11" s="62" t="n">
        <v>3696</v>
      </c>
      <c r="T11" s="62" t="n">
        <v>0</v>
      </c>
      <c r="U11" s="63" t="n">
        <v>0</v>
      </c>
      <c r="V11" s="63" t="n">
        <v>0</v>
      </c>
      <c r="W11" s="60" t="n">
        <v>42</v>
      </c>
      <c r="X11" s="60" t="n">
        <v>0</v>
      </c>
      <c r="Y11" s="60" t="n">
        <v>42</v>
      </c>
      <c r="Z11" s="60" t="n">
        <v>0</v>
      </c>
      <c r="AA11" s="60" t="n">
        <v>60</v>
      </c>
      <c r="AB11" s="59" t="n">
        <v>0</v>
      </c>
      <c r="AC11" s="59" t="n">
        <f aca="false">(V11-U11)+AW11</f>
        <v>4</v>
      </c>
      <c r="AD11" s="65" t="n">
        <f aca="false">U11-T11</f>
        <v>0</v>
      </c>
      <c r="AE11" s="59" t="n">
        <v>0</v>
      </c>
      <c r="AF11" s="66" t="str">
        <f aca="false">IF(AE11&gt;0, V11/(AE11*24),"no data")</f>
        <v>no data</v>
      </c>
      <c r="AG11" s="67" t="n">
        <f aca="false">IF(R11&gt;0,R11/24,"no data")</f>
        <v>154.208333333333</v>
      </c>
      <c r="AH11" s="66" t="str">
        <f aca="false">IF(U11&gt;0,(U11/R11),"no data")</f>
        <v>no data</v>
      </c>
      <c r="AI11" s="68" t="n">
        <v>1</v>
      </c>
      <c r="AJ11" s="69" t="str">
        <f aca="false">IF(U11&gt;0,(1440-((X11*W11+AQ11*AR11)+(Z11*Y11+AS11*AT11)+(AA11*AB11+AU11*AV11))/(W11+Y11+AA11))/1440,"no data")</f>
        <v>no data</v>
      </c>
      <c r="AK11" s="70" t="n">
        <v>0</v>
      </c>
      <c r="AL11" s="170" t="n">
        <v>0</v>
      </c>
      <c r="AM11" s="58" t="n">
        <f aca="false">AK11*AL11</f>
        <v>0</v>
      </c>
      <c r="AN11" s="166" t="str">
        <f aca="false">IF(U11&gt;0,((((#REF!*#REF!)+(AK11*AL11))/(U11*1000))*1000000),"no data")</f>
        <v>no data</v>
      </c>
      <c r="AO11" s="168" t="n">
        <f aca="false">S11/24</f>
        <v>154</v>
      </c>
      <c r="AP11" s="34"/>
      <c r="AQ11" s="59" t="n">
        <v>0</v>
      </c>
      <c r="AR11" s="76" t="n">
        <v>0</v>
      </c>
      <c r="AS11" s="76" t="n">
        <v>0</v>
      </c>
      <c r="AT11" s="59" t="n">
        <v>0</v>
      </c>
      <c r="AU11" s="76" t="n">
        <v>0</v>
      </c>
      <c r="AV11" s="59" t="n">
        <v>0</v>
      </c>
      <c r="AW11" s="59" t="n">
        <v>4</v>
      </c>
      <c r="AY11" s="77" t="n">
        <v>0</v>
      </c>
      <c r="AZ11" s="77" t="n">
        <v>0</v>
      </c>
      <c r="BA11" s="77" t="n">
        <v>0</v>
      </c>
      <c r="BB11" s="77" t="n">
        <f aca="false">AZ11-AY11</f>
        <v>0</v>
      </c>
      <c r="BC11" s="77" t="str">
        <f aca="false">AN11</f>
        <v>no data</v>
      </c>
      <c r="BD11" s="139" t="n">
        <f aca="false">BA11/24</f>
        <v>0</v>
      </c>
      <c r="BE11" s="79" t="n">
        <v>0</v>
      </c>
      <c r="BF11" s="80" t="n">
        <v>0</v>
      </c>
      <c r="BG11" s="82" t="n">
        <v>0</v>
      </c>
      <c r="BH11" s="82" t="n">
        <v>0</v>
      </c>
      <c r="BI11" s="142" t="n">
        <v>50</v>
      </c>
      <c r="BJ11" s="82" t="n">
        <v>0</v>
      </c>
      <c r="BK11" s="81" t="n">
        <v>0</v>
      </c>
      <c r="BL11" s="78" t="n">
        <f aca="false">SUM(BE11:BF11)</f>
        <v>0</v>
      </c>
      <c r="BM11" s="77" t="n">
        <v>0</v>
      </c>
      <c r="BN11" s="77" t="n">
        <v>0</v>
      </c>
      <c r="BO11" s="78" t="n">
        <v>0</v>
      </c>
    </row>
    <row r="12" customFormat="false" ht="14.3" hidden="false" customHeight="false" outlineLevel="0" collapsed="false">
      <c r="A12" s="189"/>
      <c r="B12" s="55" t="n">
        <v>43801</v>
      </c>
      <c r="C12" s="56" t="n">
        <v>62.72</v>
      </c>
      <c r="D12" s="57" t="n">
        <v>0.5769</v>
      </c>
      <c r="E12" s="58" t="n">
        <v>55.21</v>
      </c>
      <c r="F12" s="59" t="n">
        <v>80</v>
      </c>
      <c r="G12" s="59" t="n">
        <v>51</v>
      </c>
      <c r="H12" s="60" t="n">
        <v>0</v>
      </c>
      <c r="I12" s="60" t="n">
        <v>0</v>
      </c>
      <c r="J12" s="60" t="n">
        <v>0</v>
      </c>
      <c r="K12" s="60" t="n">
        <v>0</v>
      </c>
      <c r="L12" s="61" t="n">
        <v>24</v>
      </c>
      <c r="M12" s="61" t="n">
        <v>0</v>
      </c>
      <c r="N12" s="61" t="n">
        <v>24</v>
      </c>
      <c r="O12" s="61" t="n">
        <v>0</v>
      </c>
      <c r="P12" s="61" t="n">
        <v>0</v>
      </c>
      <c r="Q12" s="61" t="n">
        <v>0</v>
      </c>
      <c r="R12" s="61" t="n">
        <v>3700</v>
      </c>
      <c r="S12" s="62" t="n">
        <v>3696</v>
      </c>
      <c r="T12" s="62" t="n">
        <v>0</v>
      </c>
      <c r="U12" s="63" t="n">
        <v>0</v>
      </c>
      <c r="V12" s="63" t="n">
        <v>0</v>
      </c>
      <c r="W12" s="60" t="n">
        <v>42</v>
      </c>
      <c r="X12" s="60" t="n">
        <v>0</v>
      </c>
      <c r="Y12" s="60" t="n">
        <v>42</v>
      </c>
      <c r="Z12" s="60" t="n">
        <v>0</v>
      </c>
      <c r="AA12" s="60" t="n">
        <v>60</v>
      </c>
      <c r="AB12" s="59" t="n">
        <v>0</v>
      </c>
      <c r="AC12" s="59" t="n">
        <f aca="false">(V12-U12)+AW12</f>
        <v>5</v>
      </c>
      <c r="AD12" s="65" t="n">
        <f aca="false">U12-T12</f>
        <v>0</v>
      </c>
      <c r="AE12" s="59" t="n">
        <v>0</v>
      </c>
      <c r="AF12" s="66" t="str">
        <f aca="false">IF(AE12&gt;0, V12/(AE12*24),"no data")</f>
        <v>no data</v>
      </c>
      <c r="AG12" s="67" t="n">
        <f aca="false">IF(R12&gt;0,R12/24,"no data")</f>
        <v>154.166666666667</v>
      </c>
      <c r="AH12" s="66" t="str">
        <f aca="false">IF(U12&gt;0,(U12/R12),"no data")</f>
        <v>no data</v>
      </c>
      <c r="AI12" s="68" t="n">
        <f aca="false">(1440-((W12*X12)+(Y12*Z12)+(AA12*AB12))/(W12+Y12+AA12))/1440</f>
        <v>1</v>
      </c>
      <c r="AJ12" s="69" t="str">
        <f aca="false">IF(U12&gt;0,(1440-((X12*W12+AQ12*AR12)+(Z12*Y12+AS12*AT12)+(AA12*AB12+AU12*AV12))/(W12+Y12+AA12))/1440,"no data")</f>
        <v>no data</v>
      </c>
      <c r="AK12" s="70" t="n">
        <v>0</v>
      </c>
      <c r="AL12" s="170" t="n">
        <v>0</v>
      </c>
      <c r="AM12" s="58" t="n">
        <f aca="false">AK12*AL12</f>
        <v>0</v>
      </c>
      <c r="AN12" s="166" t="str">
        <f aca="false">IF(U12&gt;0,((((#REF!*#REF!)+(AK12*AL12))/(U12*1000))*1000000),"no data")</f>
        <v>no data</v>
      </c>
      <c r="AO12" s="168" t="n">
        <f aca="false">S12/24</f>
        <v>154</v>
      </c>
      <c r="AP12" s="34"/>
      <c r="AQ12" s="59" t="n">
        <v>0</v>
      </c>
      <c r="AR12" s="76" t="n">
        <v>0</v>
      </c>
      <c r="AS12" s="76" t="n">
        <v>0</v>
      </c>
      <c r="AT12" s="59" t="n">
        <v>0</v>
      </c>
      <c r="AU12" s="76" t="n">
        <v>0</v>
      </c>
      <c r="AV12" s="59" t="n">
        <v>0</v>
      </c>
      <c r="AW12" s="59" t="n">
        <v>5</v>
      </c>
      <c r="AY12" s="77" t="n">
        <v>0</v>
      </c>
      <c r="AZ12" s="77" t="n">
        <v>0</v>
      </c>
      <c r="BA12" s="77" t="n">
        <v>0</v>
      </c>
      <c r="BB12" s="77" t="n">
        <f aca="false">AZ12-AY12</f>
        <v>0</v>
      </c>
      <c r="BC12" s="77" t="str">
        <f aca="false">AN12</f>
        <v>no data</v>
      </c>
      <c r="BD12" s="139" t="n">
        <f aca="false">BA12/24</f>
        <v>0</v>
      </c>
      <c r="BE12" s="79" t="n">
        <v>0</v>
      </c>
      <c r="BF12" s="80" t="n">
        <v>0</v>
      </c>
      <c r="BG12" s="82" t="n">
        <v>0</v>
      </c>
      <c r="BH12" s="82" t="n">
        <v>0</v>
      </c>
      <c r="BI12" s="142" t="n">
        <v>50</v>
      </c>
      <c r="BJ12" s="82" t="n">
        <v>0</v>
      </c>
      <c r="BK12" s="81" t="n">
        <v>0</v>
      </c>
      <c r="BL12" s="78" t="n">
        <f aca="false">SUM(BE12:BF12)</f>
        <v>0</v>
      </c>
      <c r="BM12" s="77" t="n">
        <v>0</v>
      </c>
      <c r="BN12" s="77" t="n">
        <v>0</v>
      </c>
      <c r="BO12" s="78" t="n">
        <v>0</v>
      </c>
    </row>
    <row r="13" customFormat="false" ht="14.95" hidden="false" customHeight="true" outlineLevel="0" collapsed="false">
      <c r="A13" s="190" t="s">
        <v>133</v>
      </c>
      <c r="B13" s="191" t="n">
        <v>43802</v>
      </c>
      <c r="C13" s="192" t="n">
        <v>62.3</v>
      </c>
      <c r="D13" s="193" t="n">
        <v>0.637</v>
      </c>
      <c r="E13" s="194" t="n">
        <v>56.9</v>
      </c>
      <c r="F13" s="195" t="n">
        <v>80</v>
      </c>
      <c r="G13" s="195" t="n">
        <v>51</v>
      </c>
      <c r="H13" s="196" t="n">
        <v>0</v>
      </c>
      <c r="I13" s="196" t="n">
        <v>0</v>
      </c>
      <c r="J13" s="196" t="n">
        <v>0</v>
      </c>
      <c r="K13" s="196" t="n">
        <v>0</v>
      </c>
      <c r="L13" s="197" t="n">
        <v>24</v>
      </c>
      <c r="M13" s="197" t="n">
        <v>0</v>
      </c>
      <c r="N13" s="197" t="n">
        <v>24</v>
      </c>
      <c r="O13" s="197" t="n">
        <v>0</v>
      </c>
      <c r="P13" s="197" t="n">
        <v>0</v>
      </c>
      <c r="Q13" s="197" t="n">
        <v>0</v>
      </c>
      <c r="R13" s="198" t="n">
        <v>3700</v>
      </c>
      <c r="S13" s="199" t="n">
        <v>3695</v>
      </c>
      <c r="T13" s="199" t="n">
        <v>0</v>
      </c>
      <c r="U13" s="200" t="n">
        <v>0</v>
      </c>
      <c r="V13" s="200" t="n">
        <v>0</v>
      </c>
      <c r="W13" s="195" t="n">
        <v>42</v>
      </c>
      <c r="X13" s="195" t="n">
        <v>0</v>
      </c>
      <c r="Y13" s="195" t="n">
        <v>42</v>
      </c>
      <c r="Z13" s="195" t="n">
        <v>0</v>
      </c>
      <c r="AA13" s="195" t="n">
        <v>60</v>
      </c>
      <c r="AB13" s="195" t="n">
        <v>0</v>
      </c>
      <c r="AC13" s="195" t="n">
        <v>4</v>
      </c>
      <c r="AD13" s="201" t="n">
        <f aca="false">U13-T13</f>
        <v>0</v>
      </c>
      <c r="AE13" s="195" t="n">
        <v>0</v>
      </c>
      <c r="AF13" s="202" t="str">
        <f aca="false">IF(AE13&gt;0, V13/(AE13*24),"no data")</f>
        <v>no data</v>
      </c>
      <c r="AG13" s="203" t="n">
        <f aca="false">IF(R13&gt;0,R13/24,"no data")</f>
        <v>154.166666666667</v>
      </c>
      <c r="AH13" s="202" t="str">
        <f aca="false">IF(U13&gt;0,(U13/R13),"no data")</f>
        <v>no data</v>
      </c>
      <c r="AI13" s="204" t="n">
        <f aca="false">(1440-((W13*X13)+(Y13*Z13)+(AA13*AB13))/(W13+Y13+AA13))/1440</f>
        <v>1</v>
      </c>
      <c r="AJ13" s="205" t="str">
        <f aca="false">IF(U13&gt;0,(1440-((X13*W13+AQ13*AR13)+(Z13*Y13+AS13*AT13)+(AA13*AB13+AU13*AV13))/(W13+Y13+AA13))/1440,"no data")</f>
        <v>no data</v>
      </c>
      <c r="AK13" s="249" t="n">
        <v>0</v>
      </c>
      <c r="AL13" s="250" t="n">
        <v>0</v>
      </c>
      <c r="AM13" s="208" t="n">
        <f aca="false">AK13*AL13</f>
        <v>0</v>
      </c>
      <c r="AN13" s="209" t="str">
        <f aca="false">IF(U13&gt;0,((((#REF!*#REF!)+(AK13*AL13))/(U13*1000))*1000000),"no data")</f>
        <v>no data</v>
      </c>
      <c r="AO13" s="210" t="n">
        <f aca="false">S13/24</f>
        <v>153.958333333333</v>
      </c>
      <c r="AP13" s="34"/>
      <c r="AQ13" s="211" t="n">
        <v>0</v>
      </c>
      <c r="AR13" s="195" t="n">
        <v>0</v>
      </c>
      <c r="AS13" s="212" t="n">
        <v>0</v>
      </c>
      <c r="AT13" s="212" t="n">
        <v>0</v>
      </c>
      <c r="AU13" s="195" t="n">
        <v>0</v>
      </c>
      <c r="AV13" s="212" t="n">
        <v>0</v>
      </c>
      <c r="AW13" s="195" t="n">
        <v>4</v>
      </c>
      <c r="AY13" s="195" t="n">
        <v>0</v>
      </c>
      <c r="AZ13" s="195" t="n">
        <v>0</v>
      </c>
      <c r="BA13" s="195" t="n">
        <v>0</v>
      </c>
      <c r="BB13" s="213" t="n">
        <f aca="false">AZ13-AY13</f>
        <v>0</v>
      </c>
      <c r="BC13" s="214" t="str">
        <f aca="false">AN13</f>
        <v>no data</v>
      </c>
      <c r="BD13" s="215" t="n">
        <f aca="false">BA13/24</f>
        <v>0</v>
      </c>
      <c r="BE13" s="216" t="n">
        <v>0</v>
      </c>
      <c r="BF13" s="217" t="n">
        <v>0</v>
      </c>
      <c r="BG13" s="213" t="n">
        <v>0</v>
      </c>
      <c r="BH13" s="213" t="n">
        <v>0</v>
      </c>
      <c r="BI13" s="243" t="n">
        <v>50</v>
      </c>
      <c r="BJ13" s="215" t="n">
        <v>0</v>
      </c>
      <c r="BK13" s="215" t="n">
        <v>0</v>
      </c>
      <c r="BL13" s="215" t="n">
        <f aca="false">SUM(BE13:BF13)</f>
        <v>0</v>
      </c>
      <c r="BM13" s="213" t="n">
        <v>0</v>
      </c>
      <c r="BN13" s="213" t="n">
        <v>0</v>
      </c>
      <c r="BO13" s="215" t="n">
        <v>0</v>
      </c>
    </row>
    <row r="14" customFormat="false" ht="14.3" hidden="false" customHeight="false" outlineLevel="0" collapsed="false">
      <c r="A14" s="190"/>
      <c r="B14" s="191" t="n">
        <v>43803</v>
      </c>
      <c r="C14" s="192" t="n">
        <v>62.3</v>
      </c>
      <c r="D14" s="219" t="n">
        <v>0.617</v>
      </c>
      <c r="E14" s="194" t="n">
        <v>56.3</v>
      </c>
      <c r="F14" s="195" t="n">
        <v>79</v>
      </c>
      <c r="G14" s="195" t="n">
        <v>51</v>
      </c>
      <c r="H14" s="196" t="n">
        <v>0</v>
      </c>
      <c r="I14" s="196" t="n">
        <v>0</v>
      </c>
      <c r="J14" s="196" t="n">
        <v>0</v>
      </c>
      <c r="K14" s="196" t="n">
        <v>0</v>
      </c>
      <c r="L14" s="197" t="n">
        <v>24</v>
      </c>
      <c r="M14" s="197" t="n">
        <v>0</v>
      </c>
      <c r="N14" s="197" t="n">
        <v>24</v>
      </c>
      <c r="O14" s="197" t="n">
        <v>0</v>
      </c>
      <c r="P14" s="197" t="n">
        <v>0</v>
      </c>
      <c r="Q14" s="197" t="n">
        <v>0</v>
      </c>
      <c r="R14" s="198" t="n">
        <v>3700</v>
      </c>
      <c r="S14" s="199" t="n">
        <v>3695</v>
      </c>
      <c r="T14" s="199" t="n">
        <v>0</v>
      </c>
      <c r="U14" s="200" t="n">
        <v>0</v>
      </c>
      <c r="V14" s="200" t="n">
        <v>0</v>
      </c>
      <c r="W14" s="195" t="n">
        <v>43</v>
      </c>
      <c r="X14" s="195" t="n">
        <v>0</v>
      </c>
      <c r="Y14" s="195" t="n">
        <v>43</v>
      </c>
      <c r="Z14" s="195" t="n">
        <v>0</v>
      </c>
      <c r="AA14" s="195" t="n">
        <v>60</v>
      </c>
      <c r="AB14" s="195" t="n">
        <v>0</v>
      </c>
      <c r="AC14" s="195" t="n">
        <v>5</v>
      </c>
      <c r="AD14" s="201" t="n">
        <f aca="false">U14-T14</f>
        <v>0</v>
      </c>
      <c r="AE14" s="195" t="n">
        <v>0</v>
      </c>
      <c r="AF14" s="202" t="n">
        <v>0</v>
      </c>
      <c r="AG14" s="203" t="n">
        <f aca="false">IF(R14&gt;0,R14/24,"no data")</f>
        <v>154.166666666667</v>
      </c>
      <c r="AH14" s="202" t="str">
        <f aca="false">IF(U14&gt;0,(U14/R14),"no data")</f>
        <v>no data</v>
      </c>
      <c r="AI14" s="204" t="n">
        <f aca="false">(1440-((W14*X14)+(Y14*Z14)+(AA14*AB14))/(W14+Y14+AA14))/1440</f>
        <v>1</v>
      </c>
      <c r="AJ14" s="205" t="str">
        <f aca="false">IF(U14&gt;0,(1440-((X14*W14+AQ14*AR14)+(Z14*Y14+AS14*AT14)+(AA14*AB14+AU14*AV14))/(W14+Y14+AA14))/1440,"no data")</f>
        <v>no data</v>
      </c>
      <c r="AK14" s="249" t="n">
        <v>0</v>
      </c>
      <c r="AL14" s="250" t="n">
        <v>0</v>
      </c>
      <c r="AM14" s="208" t="n">
        <f aca="false">AK14*AL14</f>
        <v>0</v>
      </c>
      <c r="AN14" s="209" t="str">
        <f aca="false">IF(U14&gt;0,((((#REF!*#REF!)+(AK14*AL14))/(U14*1000))*1000000),"no data")</f>
        <v>no data</v>
      </c>
      <c r="AO14" s="210" t="n">
        <f aca="false">S14/24</f>
        <v>153.958333333333</v>
      </c>
      <c r="AP14" s="34"/>
      <c r="AQ14" s="211" t="n">
        <v>0</v>
      </c>
      <c r="AR14" s="195" t="n">
        <v>0</v>
      </c>
      <c r="AS14" s="212" t="n">
        <v>0</v>
      </c>
      <c r="AT14" s="212" t="n">
        <v>0</v>
      </c>
      <c r="AU14" s="195" t="n">
        <v>0</v>
      </c>
      <c r="AV14" s="212" t="n">
        <v>0</v>
      </c>
      <c r="AW14" s="195" t="n">
        <v>5</v>
      </c>
      <c r="AY14" s="195" t="n">
        <v>0</v>
      </c>
      <c r="AZ14" s="195" t="n">
        <v>0</v>
      </c>
      <c r="BA14" s="195" t="n">
        <v>0</v>
      </c>
      <c r="BB14" s="213" t="n">
        <f aca="false">AZ14-AY14</f>
        <v>0</v>
      </c>
      <c r="BC14" s="214" t="str">
        <f aca="false">AN14</f>
        <v>no data</v>
      </c>
      <c r="BD14" s="215" t="n">
        <f aca="false">BA14/24</f>
        <v>0</v>
      </c>
      <c r="BE14" s="216" t="n">
        <v>0</v>
      </c>
      <c r="BF14" s="217" t="n">
        <v>0</v>
      </c>
      <c r="BG14" s="213" t="n">
        <v>0</v>
      </c>
      <c r="BH14" s="213" t="n">
        <v>0</v>
      </c>
      <c r="BI14" s="243" t="n">
        <v>50</v>
      </c>
      <c r="BJ14" s="215" t="n">
        <v>0</v>
      </c>
      <c r="BK14" s="215" t="n">
        <v>0</v>
      </c>
      <c r="BL14" s="215" t="n">
        <f aca="false">SUM(BE14:BF14)</f>
        <v>0</v>
      </c>
      <c r="BM14" s="213" t="n">
        <v>0</v>
      </c>
      <c r="BN14" s="213" t="n">
        <v>0</v>
      </c>
      <c r="BO14" s="215" t="n">
        <v>0</v>
      </c>
    </row>
    <row r="15" customFormat="false" ht="14.3" hidden="false" customHeight="false" outlineLevel="0" collapsed="false">
      <c r="A15" s="190"/>
      <c r="B15" s="191" t="n">
        <v>43804</v>
      </c>
      <c r="C15" s="192" t="n">
        <v>61.6</v>
      </c>
      <c r="D15" s="219" t="n">
        <v>0.603</v>
      </c>
      <c r="E15" s="194" t="n">
        <v>55.3</v>
      </c>
      <c r="F15" s="195" t="n">
        <v>85</v>
      </c>
      <c r="G15" s="195" t="n">
        <v>51</v>
      </c>
      <c r="H15" s="196" t="n">
        <v>0</v>
      </c>
      <c r="I15" s="196" t="n">
        <v>0</v>
      </c>
      <c r="J15" s="196" t="n">
        <v>0</v>
      </c>
      <c r="K15" s="196" t="n">
        <v>0</v>
      </c>
      <c r="L15" s="197" t="n">
        <v>24</v>
      </c>
      <c r="M15" s="197" t="n">
        <v>0</v>
      </c>
      <c r="N15" s="197" t="n">
        <v>24</v>
      </c>
      <c r="O15" s="197" t="n">
        <v>0</v>
      </c>
      <c r="P15" s="197" t="n">
        <v>0</v>
      </c>
      <c r="Q15" s="197" t="n">
        <v>0</v>
      </c>
      <c r="R15" s="198" t="n">
        <v>3703</v>
      </c>
      <c r="S15" s="199" t="n">
        <v>3695</v>
      </c>
      <c r="T15" s="199" t="n">
        <v>0</v>
      </c>
      <c r="U15" s="200" t="n">
        <v>0</v>
      </c>
      <c r="V15" s="200" t="n">
        <v>0</v>
      </c>
      <c r="W15" s="195" t="n">
        <v>43</v>
      </c>
      <c r="X15" s="195" t="n">
        <v>0</v>
      </c>
      <c r="Y15" s="195" t="n">
        <v>43</v>
      </c>
      <c r="Z15" s="195" t="n">
        <v>0</v>
      </c>
      <c r="AA15" s="195" t="n">
        <v>60</v>
      </c>
      <c r="AB15" s="195" t="n">
        <v>0</v>
      </c>
      <c r="AC15" s="195" t="n">
        <v>5</v>
      </c>
      <c r="AD15" s="201" t="n">
        <f aca="false">U15-T15</f>
        <v>0</v>
      </c>
      <c r="AE15" s="195" t="n">
        <v>0</v>
      </c>
      <c r="AF15" s="202" t="str">
        <f aca="false">IF(AE15&gt;0, V15/(AE15*24),"no data")</f>
        <v>no data</v>
      </c>
      <c r="AG15" s="203" t="n">
        <f aca="false">IF(R15&gt;0,R15/24,"no data")</f>
        <v>154.291666666667</v>
      </c>
      <c r="AH15" s="202" t="str">
        <f aca="false">IF(U15&gt;0,(U15/R15),"no data")</f>
        <v>no data</v>
      </c>
      <c r="AI15" s="204" t="n">
        <f aca="false">(1440-((W15*X15)+(Y15*Z15)+(AA15*AB15))/(W15+Y15+AA15))/1440</f>
        <v>1</v>
      </c>
      <c r="AJ15" s="205" t="str">
        <f aca="false">IF(U15&gt;0,(1440-((X15*W15+AQ15*AR15)+(Z15*Y15+AS15*AT15)+(AA15*AB15+AU15*AV15))/(W15+Y15+AA15))/1440,"no data")</f>
        <v>no data</v>
      </c>
      <c r="AK15" s="249" t="n">
        <v>0</v>
      </c>
      <c r="AL15" s="250" t="n">
        <v>0</v>
      </c>
      <c r="AM15" s="208" t="n">
        <f aca="false">AK15*AL15</f>
        <v>0</v>
      </c>
      <c r="AN15" s="209" t="str">
        <f aca="false">IF(U15&gt;0,((((#REF!*#REF!)+(AK15*AL15))/(U15*1000))*1000000),"no data")</f>
        <v>no data</v>
      </c>
      <c r="AO15" s="210" t="n">
        <f aca="false">S15/24</f>
        <v>153.958333333333</v>
      </c>
      <c r="AP15" s="34"/>
      <c r="AQ15" s="220" t="n">
        <v>0</v>
      </c>
      <c r="AR15" s="195" t="n">
        <v>0</v>
      </c>
      <c r="AS15" s="212" t="n">
        <v>0</v>
      </c>
      <c r="AT15" s="212" t="n">
        <v>0</v>
      </c>
      <c r="AU15" s="195" t="n">
        <v>0</v>
      </c>
      <c r="AV15" s="212" t="n">
        <v>0</v>
      </c>
      <c r="AW15" s="195" t="n">
        <v>5</v>
      </c>
      <c r="AY15" s="195" t="n">
        <v>0</v>
      </c>
      <c r="AZ15" s="195" t="n">
        <v>0</v>
      </c>
      <c r="BA15" s="195" t="n">
        <v>0</v>
      </c>
      <c r="BB15" s="213" t="n">
        <f aca="false">AZ15-AY15</f>
        <v>0</v>
      </c>
      <c r="BC15" s="214" t="str">
        <f aca="false">AN15</f>
        <v>no data</v>
      </c>
      <c r="BD15" s="215" t="n">
        <f aca="false">BA15/24</f>
        <v>0</v>
      </c>
      <c r="BE15" s="216" t="n">
        <v>0</v>
      </c>
      <c r="BF15" s="217" t="n">
        <v>0</v>
      </c>
      <c r="BG15" s="213" t="n">
        <v>0</v>
      </c>
      <c r="BH15" s="213" t="n">
        <v>0</v>
      </c>
      <c r="BI15" s="243" t="n">
        <v>50</v>
      </c>
      <c r="BJ15" s="215" t="n">
        <v>0</v>
      </c>
      <c r="BK15" s="215" t="n">
        <v>0</v>
      </c>
      <c r="BL15" s="215" t="n">
        <v>0</v>
      </c>
      <c r="BM15" s="213" t="n">
        <v>0</v>
      </c>
      <c r="BN15" s="213" t="n">
        <v>0</v>
      </c>
      <c r="BO15" s="215" t="n">
        <v>0</v>
      </c>
    </row>
    <row r="16" customFormat="false" ht="14.3" hidden="false" customHeight="false" outlineLevel="0" collapsed="false">
      <c r="A16" s="190"/>
      <c r="B16" s="191" t="n">
        <v>43805</v>
      </c>
      <c r="C16" s="192" t="n">
        <v>61.3</v>
      </c>
      <c r="D16" s="219" t="n">
        <v>0.58</v>
      </c>
      <c r="E16" s="194" t="n">
        <v>54.3</v>
      </c>
      <c r="F16" s="195" t="n">
        <v>85</v>
      </c>
      <c r="G16" s="195" t="n">
        <v>50</v>
      </c>
      <c r="H16" s="196" t="n">
        <v>0</v>
      </c>
      <c r="I16" s="196" t="n">
        <v>0</v>
      </c>
      <c r="J16" s="196" t="n">
        <v>0</v>
      </c>
      <c r="K16" s="196" t="n">
        <v>0</v>
      </c>
      <c r="L16" s="197" t="n">
        <v>24</v>
      </c>
      <c r="M16" s="197" t="n">
        <v>0</v>
      </c>
      <c r="N16" s="197" t="n">
        <v>24</v>
      </c>
      <c r="O16" s="197" t="n">
        <v>0</v>
      </c>
      <c r="P16" s="197" t="n">
        <v>0</v>
      </c>
      <c r="Q16" s="197" t="n">
        <v>0</v>
      </c>
      <c r="R16" s="198" t="n">
        <v>3709</v>
      </c>
      <c r="S16" s="199" t="n">
        <v>3696</v>
      </c>
      <c r="T16" s="199" t="n">
        <v>0</v>
      </c>
      <c r="U16" s="200" t="n">
        <v>0</v>
      </c>
      <c r="V16" s="200" t="n">
        <v>0</v>
      </c>
      <c r="W16" s="195" t="n">
        <v>43</v>
      </c>
      <c r="X16" s="195" t="n">
        <v>0</v>
      </c>
      <c r="Y16" s="195" t="n">
        <v>43</v>
      </c>
      <c r="Z16" s="195" t="n">
        <v>0</v>
      </c>
      <c r="AA16" s="195" t="n">
        <v>60</v>
      </c>
      <c r="AB16" s="195" t="n">
        <v>0</v>
      </c>
      <c r="AC16" s="195" t="n">
        <f aca="false">(V16-U16)+AW16</f>
        <v>5</v>
      </c>
      <c r="AD16" s="201" t="n">
        <f aca="false">U16-T16</f>
        <v>0</v>
      </c>
      <c r="AE16" s="195" t="n">
        <v>0</v>
      </c>
      <c r="AF16" s="202" t="str">
        <f aca="false">IF(AE16&gt;0, V16/(AE16*24),"no data")</f>
        <v>no data</v>
      </c>
      <c r="AG16" s="203" t="n">
        <f aca="false">IF(R16&gt;0,R16/24,"no data")</f>
        <v>154.541666666667</v>
      </c>
      <c r="AH16" s="202" t="str">
        <f aca="false">IF(U16&gt;0,(U16/R16),"no data")</f>
        <v>no data</v>
      </c>
      <c r="AI16" s="204" t="n">
        <f aca="false">(1440-((W16*X16)+(Y16*Z16)+(AA16*AB16))/(W16+Y16+AA16))/1440</f>
        <v>1</v>
      </c>
      <c r="AJ16" s="205" t="str">
        <f aca="false">IF(U16&gt;0,(1440-((X16*W16+AQ16*AR16)+(Z16*Y16+AS16*AT16)+(AA16*AB16+AU16*AV16))/(W16+Y16+AA16))/1440,"no data")</f>
        <v>no data</v>
      </c>
      <c r="AK16" s="249" t="n">
        <v>0</v>
      </c>
      <c r="AL16" s="250" t="n">
        <v>0</v>
      </c>
      <c r="AM16" s="208" t="n">
        <f aca="false">AK16*AL16</f>
        <v>0</v>
      </c>
      <c r="AN16" s="209" t="str">
        <f aca="false">IF(U16&gt;0,((((#REF!*#REF!)+(AK16*AL16))/(U16*1000))*1000000),"no data")</f>
        <v>no data</v>
      </c>
      <c r="AO16" s="210" t="n">
        <f aca="false">S16/24</f>
        <v>154</v>
      </c>
      <c r="AP16" s="34"/>
      <c r="AQ16" s="195" t="n">
        <v>0</v>
      </c>
      <c r="AR16" s="212" t="n">
        <v>0</v>
      </c>
      <c r="AS16" s="212" t="n">
        <v>0</v>
      </c>
      <c r="AT16" s="195" t="n">
        <v>0</v>
      </c>
      <c r="AU16" s="212" t="n">
        <v>0</v>
      </c>
      <c r="AV16" s="195" t="n">
        <v>0</v>
      </c>
      <c r="AW16" s="195" t="n">
        <v>5</v>
      </c>
      <c r="AY16" s="213" t="n">
        <v>0</v>
      </c>
      <c r="AZ16" s="213" t="n">
        <v>0</v>
      </c>
      <c r="BA16" s="221" t="n">
        <v>0</v>
      </c>
      <c r="BB16" s="221" t="n">
        <f aca="false">AZ16-AY16</f>
        <v>0</v>
      </c>
      <c r="BC16" s="214" t="str">
        <f aca="false">AN16</f>
        <v>no data</v>
      </c>
      <c r="BD16" s="215" t="n">
        <f aca="false">BA16/24</f>
        <v>0</v>
      </c>
      <c r="BE16" s="216" t="n">
        <v>0</v>
      </c>
      <c r="BF16" s="217" t="n">
        <v>0</v>
      </c>
      <c r="BG16" s="213" t="n">
        <v>0</v>
      </c>
      <c r="BH16" s="213" t="n">
        <v>0</v>
      </c>
      <c r="BI16" s="243" t="n">
        <v>50</v>
      </c>
      <c r="BJ16" s="215" t="n">
        <v>0</v>
      </c>
      <c r="BK16" s="215" t="n">
        <v>0</v>
      </c>
      <c r="BL16" s="215" t="n">
        <f aca="false">SUM(BE16:BF16)</f>
        <v>0</v>
      </c>
      <c r="BM16" s="213" t="n">
        <v>0</v>
      </c>
      <c r="BN16" s="213" t="n">
        <v>0</v>
      </c>
      <c r="BO16" s="215" t="n">
        <v>0</v>
      </c>
    </row>
    <row r="17" customFormat="false" ht="14.3" hidden="false" customHeight="false" outlineLevel="0" collapsed="false">
      <c r="A17" s="190"/>
      <c r="B17" s="191" t="n">
        <v>43806</v>
      </c>
      <c r="C17" s="192" t="n">
        <v>60.61</v>
      </c>
      <c r="D17" s="219" t="n">
        <v>0.5925</v>
      </c>
      <c r="E17" s="194" t="n">
        <v>53.8</v>
      </c>
      <c r="F17" s="195" t="n">
        <v>83</v>
      </c>
      <c r="G17" s="195" t="n">
        <v>49.75</v>
      </c>
      <c r="H17" s="196" t="n">
        <v>0</v>
      </c>
      <c r="I17" s="196" t="n">
        <v>0</v>
      </c>
      <c r="J17" s="196" t="n">
        <v>0</v>
      </c>
      <c r="K17" s="196" t="n">
        <v>0</v>
      </c>
      <c r="L17" s="197" t="n">
        <v>24</v>
      </c>
      <c r="M17" s="197" t="n">
        <v>0</v>
      </c>
      <c r="N17" s="197" t="n">
        <v>24</v>
      </c>
      <c r="O17" s="197" t="n">
        <v>0</v>
      </c>
      <c r="P17" s="197" t="n">
        <v>0</v>
      </c>
      <c r="Q17" s="197" t="n">
        <v>0</v>
      </c>
      <c r="R17" s="198" t="n">
        <v>3708</v>
      </c>
      <c r="S17" s="199" t="n">
        <v>3696</v>
      </c>
      <c r="T17" s="199" t="n">
        <v>0</v>
      </c>
      <c r="U17" s="200" t="n">
        <v>0</v>
      </c>
      <c r="V17" s="200" t="n">
        <v>0</v>
      </c>
      <c r="W17" s="195" t="n">
        <v>44</v>
      </c>
      <c r="X17" s="195" t="n">
        <v>0</v>
      </c>
      <c r="Y17" s="195" t="n">
        <v>44</v>
      </c>
      <c r="Z17" s="195" t="n">
        <v>0</v>
      </c>
      <c r="AA17" s="195" t="n">
        <v>60</v>
      </c>
      <c r="AB17" s="195" t="n">
        <v>0</v>
      </c>
      <c r="AC17" s="195" t="n">
        <f aca="false">(V17-U17)+AW17</f>
        <v>4</v>
      </c>
      <c r="AD17" s="201" t="n">
        <f aca="false">U17-T17</f>
        <v>0</v>
      </c>
      <c r="AE17" s="195" t="n">
        <v>0</v>
      </c>
      <c r="AF17" s="202" t="str">
        <f aca="false">IF(AE17&gt;0, V17/(AE17*24),"no data")</f>
        <v>no data</v>
      </c>
      <c r="AG17" s="203" t="n">
        <f aca="false">IF(R17&gt;0,R17/24,"no data")</f>
        <v>154.5</v>
      </c>
      <c r="AH17" s="202" t="str">
        <f aca="false">IF(U17&gt;0,(U17/R17),"no data")</f>
        <v>no data</v>
      </c>
      <c r="AI17" s="204" t="n">
        <f aca="false">(1440-((W17*X17)+(Y17*Z17)+(AA17*AB17))/(W17+Y17+AA17))/1440</f>
        <v>1</v>
      </c>
      <c r="AJ17" s="205" t="str">
        <f aca="false">IF(U17&gt;0,(1440-((X17*W17+AQ17*AR17)+(Z17*Y17+AS17*AT17)+(AA17*AB17+AU17*AV17))/(W17+Y17+AA17))/1440,"no data")</f>
        <v>no data</v>
      </c>
      <c r="AK17" s="249" t="n">
        <v>0</v>
      </c>
      <c r="AL17" s="250" t="n">
        <v>0</v>
      </c>
      <c r="AM17" s="208" t="n">
        <f aca="false">AK17*AL17</f>
        <v>0</v>
      </c>
      <c r="AN17" s="209" t="str">
        <f aca="false">IF(U17&gt;0,((((#REF!*#REF!)+(AK17*AL17))/(U17*1000))*1000000),"no data")</f>
        <v>no data</v>
      </c>
      <c r="AO17" s="210" t="n">
        <f aca="false">S17/24</f>
        <v>154</v>
      </c>
      <c r="AP17" s="34"/>
      <c r="AQ17" s="195" t="n">
        <v>0</v>
      </c>
      <c r="AR17" s="212" t="n">
        <v>0</v>
      </c>
      <c r="AS17" s="212" t="n">
        <v>0</v>
      </c>
      <c r="AT17" s="195" t="n">
        <v>0</v>
      </c>
      <c r="AU17" s="212" t="n">
        <v>0</v>
      </c>
      <c r="AV17" s="195" t="n">
        <v>0</v>
      </c>
      <c r="AW17" s="195" t="n">
        <v>4</v>
      </c>
      <c r="AY17" s="213" t="n">
        <v>0</v>
      </c>
      <c r="AZ17" s="213" t="n">
        <v>0</v>
      </c>
      <c r="BA17" s="221" t="n">
        <v>0</v>
      </c>
      <c r="BB17" s="221" t="n">
        <f aca="false">AZ17-AY17</f>
        <v>0</v>
      </c>
      <c r="BC17" s="214" t="str">
        <f aca="false">AN17</f>
        <v>no data</v>
      </c>
      <c r="BD17" s="215" t="n">
        <f aca="false">BA17/24</f>
        <v>0</v>
      </c>
      <c r="BE17" s="216" t="n">
        <v>0</v>
      </c>
      <c r="BF17" s="217" t="n">
        <v>0</v>
      </c>
      <c r="BG17" s="213" t="n">
        <v>0</v>
      </c>
      <c r="BH17" s="213" t="n">
        <v>0</v>
      </c>
      <c r="BI17" s="243" t="n">
        <v>50</v>
      </c>
      <c r="BJ17" s="215" t="n">
        <v>0</v>
      </c>
      <c r="BK17" s="215" t="n">
        <v>0</v>
      </c>
      <c r="BL17" s="215" t="n">
        <f aca="false">SUM(BE17:BF17)</f>
        <v>0</v>
      </c>
      <c r="BM17" s="213" t="n">
        <v>0</v>
      </c>
      <c r="BN17" s="213" t="n">
        <v>0</v>
      </c>
      <c r="BO17" s="215" t="n">
        <v>0</v>
      </c>
    </row>
    <row r="18" customFormat="false" ht="14.3" hidden="false" customHeight="false" outlineLevel="0" collapsed="false">
      <c r="A18" s="190"/>
      <c r="B18" s="191" t="n">
        <v>43807</v>
      </c>
      <c r="C18" s="192" t="n">
        <v>60.2</v>
      </c>
      <c r="D18" s="219" t="n">
        <v>0.613</v>
      </c>
      <c r="E18" s="194" t="n">
        <v>54.3</v>
      </c>
      <c r="F18" s="195" t="n">
        <v>81</v>
      </c>
      <c r="G18" s="195" t="n">
        <v>49</v>
      </c>
      <c r="H18" s="195" t="n">
        <v>0</v>
      </c>
      <c r="I18" s="195" t="n">
        <v>0</v>
      </c>
      <c r="J18" s="195" t="n">
        <v>0</v>
      </c>
      <c r="K18" s="195" t="n">
        <v>0</v>
      </c>
      <c r="L18" s="197" t="n">
        <v>24</v>
      </c>
      <c r="M18" s="197" t="n">
        <v>0</v>
      </c>
      <c r="N18" s="197" t="n">
        <v>24</v>
      </c>
      <c r="O18" s="197" t="n">
        <v>0</v>
      </c>
      <c r="P18" s="197" t="n">
        <v>0</v>
      </c>
      <c r="Q18" s="197" t="n">
        <v>0</v>
      </c>
      <c r="R18" s="198" t="n">
        <v>3707</v>
      </c>
      <c r="S18" s="199" t="n">
        <v>3697</v>
      </c>
      <c r="T18" s="199" t="n">
        <v>0</v>
      </c>
      <c r="U18" s="200" t="n">
        <v>0</v>
      </c>
      <c r="V18" s="200" t="n">
        <v>0</v>
      </c>
      <c r="W18" s="195" t="n">
        <v>44</v>
      </c>
      <c r="X18" s="195" t="n">
        <v>0</v>
      </c>
      <c r="Y18" s="195" t="n">
        <v>44</v>
      </c>
      <c r="Z18" s="195" t="n">
        <v>0</v>
      </c>
      <c r="AA18" s="195" t="n">
        <v>60</v>
      </c>
      <c r="AB18" s="195" t="n">
        <v>0</v>
      </c>
      <c r="AC18" s="195" t="n">
        <v>5</v>
      </c>
      <c r="AD18" s="201" t="n">
        <f aca="false">U18-T18</f>
        <v>0</v>
      </c>
      <c r="AE18" s="195" t="n">
        <v>0</v>
      </c>
      <c r="AF18" s="202" t="str">
        <f aca="false">IF(AE18&gt;0, V18/(AE18*24),"no data")</f>
        <v>no data</v>
      </c>
      <c r="AG18" s="203" t="n">
        <f aca="false">IF(R18&gt;0,R18/24,"no data")</f>
        <v>154.458333333333</v>
      </c>
      <c r="AH18" s="202" t="str">
        <f aca="false">IF(U18&gt;0,(U18/R18),"no data")</f>
        <v>no data</v>
      </c>
      <c r="AI18" s="204" t="n">
        <f aca="false">(1440-((W18*X18)+(Y18*Z18)+(AA18*AB18))/(W18+Y18+AA18))/1440</f>
        <v>1</v>
      </c>
      <c r="AJ18" s="205" t="str">
        <f aca="false">IF(U18&gt;0,(1440-((X18*W18+AQ18*AR18)+(Z18*Y18+AS18*AT18)+(AA18*AB18+AU18*AV18))/(W18+Y18+AA18))/1440,"no data")</f>
        <v>no data</v>
      </c>
      <c r="AK18" s="249" t="n">
        <v>0</v>
      </c>
      <c r="AL18" s="250" t="n">
        <v>0</v>
      </c>
      <c r="AM18" s="208" t="n">
        <f aca="false">AK18*AL18</f>
        <v>0</v>
      </c>
      <c r="AN18" s="209" t="str">
        <f aca="false">IF(U18&gt;0,((((#REF!*#REF!)+(AK18*AL18))/(U18*1000))*1000000),"no data")</f>
        <v>no data</v>
      </c>
      <c r="AO18" s="210" t="n">
        <f aca="false">S18/24</f>
        <v>154.041666666667</v>
      </c>
      <c r="AP18" s="34"/>
      <c r="AQ18" s="195" t="n">
        <v>0</v>
      </c>
      <c r="AR18" s="195" t="n">
        <v>0</v>
      </c>
      <c r="AS18" s="195" t="n">
        <v>0</v>
      </c>
      <c r="AT18" s="195" t="n">
        <v>0</v>
      </c>
      <c r="AU18" s="195" t="n">
        <v>0</v>
      </c>
      <c r="AV18" s="195" t="n">
        <v>0</v>
      </c>
      <c r="AW18" s="195" t="n">
        <v>5</v>
      </c>
      <c r="AY18" s="213" t="n">
        <v>0</v>
      </c>
      <c r="AZ18" s="213" t="n">
        <v>0</v>
      </c>
      <c r="BA18" s="221" t="n">
        <v>0</v>
      </c>
      <c r="BB18" s="221" t="n">
        <v>0</v>
      </c>
      <c r="BC18" s="215" t="str">
        <f aca="false">AN18</f>
        <v>no data</v>
      </c>
      <c r="BD18" s="215" t="n">
        <f aca="false">BA18/24</f>
        <v>0</v>
      </c>
      <c r="BE18" s="216" t="n">
        <v>0</v>
      </c>
      <c r="BF18" s="217" t="n">
        <v>0</v>
      </c>
      <c r="BG18" s="213" t="n">
        <v>0</v>
      </c>
      <c r="BH18" s="213" t="n">
        <v>0</v>
      </c>
      <c r="BI18" s="243" t="n">
        <v>50</v>
      </c>
      <c r="BJ18" s="215" t="n">
        <v>0</v>
      </c>
      <c r="BK18" s="215" t="n">
        <v>0</v>
      </c>
      <c r="BL18" s="215" t="n">
        <f aca="false">SUM(BE18:BF18)</f>
        <v>0</v>
      </c>
      <c r="BM18" s="213" t="n">
        <v>0</v>
      </c>
      <c r="BN18" s="213" t="n">
        <v>0</v>
      </c>
      <c r="BO18" s="215" t="n">
        <v>0</v>
      </c>
    </row>
    <row r="19" customFormat="false" ht="14.3" hidden="false" customHeight="false" outlineLevel="0" collapsed="false">
      <c r="A19" s="190"/>
      <c r="B19" s="191" t="n">
        <v>43808</v>
      </c>
      <c r="C19" s="192" t="n">
        <v>61.7</v>
      </c>
      <c r="D19" s="219" t="n">
        <v>0.624</v>
      </c>
      <c r="E19" s="194" t="n">
        <v>56</v>
      </c>
      <c r="F19" s="195" t="n">
        <v>74</v>
      </c>
      <c r="G19" s="195" t="n">
        <v>51</v>
      </c>
      <c r="H19" s="195" t="n">
        <v>0</v>
      </c>
      <c r="I19" s="195" t="n">
        <v>0</v>
      </c>
      <c r="J19" s="195" t="n">
        <v>0</v>
      </c>
      <c r="K19" s="195" t="n">
        <v>0</v>
      </c>
      <c r="L19" s="197" t="n">
        <v>24</v>
      </c>
      <c r="M19" s="197" t="n">
        <v>0</v>
      </c>
      <c r="N19" s="197" t="n">
        <v>24</v>
      </c>
      <c r="O19" s="197" t="n">
        <v>0</v>
      </c>
      <c r="P19" s="197" t="n">
        <v>0</v>
      </c>
      <c r="Q19" s="197" t="n">
        <v>0</v>
      </c>
      <c r="R19" s="198" t="n">
        <v>3708</v>
      </c>
      <c r="S19" s="199" t="n">
        <v>3699</v>
      </c>
      <c r="T19" s="199" t="n">
        <v>0</v>
      </c>
      <c r="U19" s="200" t="n">
        <v>0</v>
      </c>
      <c r="V19" s="200" t="n">
        <v>0</v>
      </c>
      <c r="W19" s="195" t="n">
        <v>44</v>
      </c>
      <c r="X19" s="195" t="n">
        <v>0</v>
      </c>
      <c r="Y19" s="195" t="n">
        <v>44</v>
      </c>
      <c r="Z19" s="195" t="n">
        <v>0</v>
      </c>
      <c r="AA19" s="195" t="n">
        <v>60</v>
      </c>
      <c r="AB19" s="195" t="n">
        <v>0</v>
      </c>
      <c r="AC19" s="195" t="n">
        <v>4</v>
      </c>
      <c r="AD19" s="201" t="n">
        <f aca="false">U19-T19</f>
        <v>0</v>
      </c>
      <c r="AE19" s="195" t="n">
        <v>0</v>
      </c>
      <c r="AF19" s="202" t="str">
        <f aca="false">IF(AE19&gt;0, V19/(AE19*24),"no data")</f>
        <v>no data</v>
      </c>
      <c r="AG19" s="203" t="n">
        <f aca="false">IF(R19&gt;0,R19/24,"no data")</f>
        <v>154.5</v>
      </c>
      <c r="AH19" s="202" t="str">
        <f aca="false">IF(U19&gt;0,(U19/R19),"no data")</f>
        <v>no data</v>
      </c>
      <c r="AI19" s="204" t="n">
        <f aca="false">(1440-((W19*X19)+(Y19*Z19)+(AA19*AB19))/(W19+Y19+AA19))/1440</f>
        <v>1</v>
      </c>
      <c r="AJ19" s="205" t="str">
        <f aca="false">IF(U19&gt;0,(1440-((X19*W19+AQ19*AR19)+(Z19*Y19+AS19*AT19)+(AA19*AB19+AU19*AV19))/(W19+Y19+AA19))/1440,"no data")</f>
        <v>no data</v>
      </c>
      <c r="AK19" s="249" t="n">
        <v>0</v>
      </c>
      <c r="AL19" s="250" t="n">
        <v>0</v>
      </c>
      <c r="AM19" s="208" t="n">
        <f aca="false">AK19*AL19</f>
        <v>0</v>
      </c>
      <c r="AN19" s="209" t="str">
        <f aca="false">IF(U19&gt;0,((((#REF!*#REF!)+(AK19*AL19))/(U19*1000))*1000000),"no data")</f>
        <v>no data</v>
      </c>
      <c r="AO19" s="210" t="n">
        <f aca="false">S19/24</f>
        <v>154.125</v>
      </c>
      <c r="AP19" s="34"/>
      <c r="AQ19" s="195" t="n">
        <v>0</v>
      </c>
      <c r="AR19" s="195" t="n">
        <v>0</v>
      </c>
      <c r="AS19" s="195" t="n">
        <v>0</v>
      </c>
      <c r="AT19" s="195" t="n">
        <v>0</v>
      </c>
      <c r="AU19" s="195" t="n">
        <v>0</v>
      </c>
      <c r="AV19" s="195" t="n">
        <v>0</v>
      </c>
      <c r="AW19" s="195" t="n">
        <v>4</v>
      </c>
      <c r="AY19" s="213" t="n">
        <v>0</v>
      </c>
      <c r="AZ19" s="213" t="n">
        <v>0</v>
      </c>
      <c r="BA19" s="213" t="n">
        <v>0</v>
      </c>
      <c r="BB19" s="221" t="n">
        <v>0</v>
      </c>
      <c r="BC19" s="215" t="str">
        <f aca="false">AN19</f>
        <v>no data</v>
      </c>
      <c r="BD19" s="215" t="n">
        <f aca="false">BA19/24</f>
        <v>0</v>
      </c>
      <c r="BE19" s="216" t="n">
        <v>0</v>
      </c>
      <c r="BF19" s="217" t="n">
        <v>0</v>
      </c>
      <c r="BG19" s="213" t="n">
        <v>0</v>
      </c>
      <c r="BH19" s="213" t="n">
        <v>0</v>
      </c>
      <c r="BI19" s="243" t="n">
        <v>50</v>
      </c>
      <c r="BJ19" s="215" t="n">
        <v>0</v>
      </c>
      <c r="BK19" s="215" t="n">
        <v>0</v>
      </c>
      <c r="BL19" s="215" t="n">
        <f aca="false">SUM(BE19:BF19)</f>
        <v>0</v>
      </c>
      <c r="BM19" s="213" t="n">
        <v>0</v>
      </c>
      <c r="BN19" s="213" t="n">
        <v>0</v>
      </c>
      <c r="BO19" s="215" t="n">
        <v>0</v>
      </c>
    </row>
    <row r="20" customFormat="false" ht="14.95" hidden="false" customHeight="true" outlineLevel="0" collapsed="false">
      <c r="A20" s="189" t="s">
        <v>134</v>
      </c>
      <c r="B20" s="55" t="n">
        <v>43809</v>
      </c>
      <c r="C20" s="56" t="n">
        <v>61.25</v>
      </c>
      <c r="D20" s="57" t="n">
        <v>0.6438</v>
      </c>
      <c r="E20" s="58" t="n">
        <v>56.5</v>
      </c>
      <c r="F20" s="59" t="n">
        <v>80</v>
      </c>
      <c r="G20" s="59" t="n">
        <v>53</v>
      </c>
      <c r="H20" s="59" t="n">
        <v>0</v>
      </c>
      <c r="I20" s="59" t="n">
        <v>0</v>
      </c>
      <c r="J20" s="59" t="n">
        <v>0</v>
      </c>
      <c r="K20" s="59" t="n">
        <v>0</v>
      </c>
      <c r="L20" s="162" t="n">
        <v>24</v>
      </c>
      <c r="M20" s="162" t="n">
        <v>0</v>
      </c>
      <c r="N20" s="162" t="n">
        <v>24</v>
      </c>
      <c r="O20" s="162" t="n">
        <v>0</v>
      </c>
      <c r="P20" s="162" t="n">
        <v>0</v>
      </c>
      <c r="Q20" s="162" t="n">
        <v>0</v>
      </c>
      <c r="R20" s="137" t="n">
        <v>3710</v>
      </c>
      <c r="S20" s="62" t="n">
        <v>3699</v>
      </c>
      <c r="T20" s="62" t="n">
        <v>0</v>
      </c>
      <c r="U20" s="63" t="n">
        <v>0</v>
      </c>
      <c r="V20" s="63" t="n">
        <v>0</v>
      </c>
      <c r="W20" s="59" t="n">
        <v>44</v>
      </c>
      <c r="X20" s="59" t="n">
        <v>0</v>
      </c>
      <c r="Y20" s="59" t="n">
        <v>44</v>
      </c>
      <c r="Z20" s="59" t="n">
        <v>0</v>
      </c>
      <c r="AA20" s="59" t="n">
        <v>60</v>
      </c>
      <c r="AB20" s="59" t="n">
        <v>0</v>
      </c>
      <c r="AC20" s="59" t="n">
        <v>5</v>
      </c>
      <c r="AD20" s="65" t="n">
        <f aca="false">U20-T20</f>
        <v>0</v>
      </c>
      <c r="AE20" s="59" t="n">
        <v>0</v>
      </c>
      <c r="AF20" s="66" t="str">
        <f aca="false">IF(AE20&gt;0, V20/(AE20*24),"no data")</f>
        <v>no data</v>
      </c>
      <c r="AG20" s="67" t="n">
        <f aca="false">IF(R20&gt;0,R20/24,"no data")</f>
        <v>154.583333333333</v>
      </c>
      <c r="AH20" s="66" t="str">
        <f aca="false">IF(U20&gt;0,(U20/R20),"no data")</f>
        <v>no data</v>
      </c>
      <c r="AI20" s="68" t="n">
        <f aca="false">(1440-((W20*X20)+(Y20*Z20)+(AA20*AB20))/(W20+Y20+AA20))/1440</f>
        <v>1</v>
      </c>
      <c r="AJ20" s="69" t="str">
        <f aca="false">IF(U20&gt;0,(1440-((X20*W20+AQ20*AR20)+(Z20*Y20+AS20*AT20)+(AA20*AB20+AU20*AV20))/(W20+Y20+AA20))/1440,"no data")</f>
        <v>no data</v>
      </c>
      <c r="AK20" s="91" t="n">
        <v>0</v>
      </c>
      <c r="AL20" s="166" t="n">
        <v>0</v>
      </c>
      <c r="AM20" s="73" t="n">
        <f aca="false">AK20*AL20</f>
        <v>0</v>
      </c>
      <c r="AN20" s="94" t="str">
        <f aca="false">IF(U20&gt;0,((((#REF!*#REF!)+(AK20*AL20))/(U20*1000))*1000000),"no data")</f>
        <v>no data</v>
      </c>
      <c r="AO20" s="75" t="n">
        <f aca="false">S20/24</f>
        <v>154.125</v>
      </c>
      <c r="AP20" s="34"/>
      <c r="AQ20" s="59" t="n">
        <v>0</v>
      </c>
      <c r="AR20" s="59" t="n">
        <v>0</v>
      </c>
      <c r="AS20" s="59" t="n">
        <v>0</v>
      </c>
      <c r="AT20" s="59" t="n">
        <v>0</v>
      </c>
      <c r="AU20" s="59" t="n">
        <v>0</v>
      </c>
      <c r="AV20" s="59" t="n">
        <v>0</v>
      </c>
      <c r="AW20" s="59" t="n">
        <v>5</v>
      </c>
      <c r="AY20" s="77" t="n">
        <v>0</v>
      </c>
      <c r="AZ20" s="77" t="n">
        <v>0</v>
      </c>
      <c r="BA20" s="77" t="n">
        <v>0</v>
      </c>
      <c r="BB20" s="77" t="n">
        <v>0</v>
      </c>
      <c r="BC20" s="78" t="str">
        <f aca="false">AN20</f>
        <v>no data</v>
      </c>
      <c r="BD20" s="78" t="n">
        <f aca="false">BA20/24</f>
        <v>0</v>
      </c>
      <c r="BE20" s="140" t="n">
        <v>0</v>
      </c>
      <c r="BF20" s="100" t="n">
        <v>0</v>
      </c>
      <c r="BG20" s="77" t="n">
        <v>0</v>
      </c>
      <c r="BH20" s="77" t="n">
        <v>0</v>
      </c>
      <c r="BI20" s="142" t="n">
        <v>50</v>
      </c>
      <c r="BJ20" s="78" t="n">
        <v>0</v>
      </c>
      <c r="BK20" s="78" t="n">
        <v>0</v>
      </c>
      <c r="BL20" s="78" t="n">
        <f aca="false">SUM(BE20:BF20)</f>
        <v>0</v>
      </c>
      <c r="BM20" s="77" t="n">
        <v>0</v>
      </c>
      <c r="BN20" s="77" t="n">
        <v>0</v>
      </c>
      <c r="BO20" s="78" t="n">
        <v>0</v>
      </c>
    </row>
    <row r="21" customFormat="false" ht="14.3" hidden="false" customHeight="false" outlineLevel="0" collapsed="false">
      <c r="A21" s="189"/>
      <c r="B21" s="55" t="n">
        <v>43810</v>
      </c>
      <c r="C21" s="56" t="n">
        <v>60.2</v>
      </c>
      <c r="D21" s="57" t="n">
        <v>0.67</v>
      </c>
      <c r="E21" s="58" t="n">
        <v>55.8</v>
      </c>
      <c r="F21" s="59" t="n">
        <v>67</v>
      </c>
      <c r="G21" s="59" t="n">
        <v>53</v>
      </c>
      <c r="H21" s="59" t="n">
        <v>0</v>
      </c>
      <c r="I21" s="59" t="n">
        <v>0</v>
      </c>
      <c r="J21" s="59" t="n">
        <v>0</v>
      </c>
      <c r="K21" s="59" t="n">
        <v>0</v>
      </c>
      <c r="L21" s="162" t="n">
        <v>24</v>
      </c>
      <c r="M21" s="162" t="n">
        <v>0</v>
      </c>
      <c r="N21" s="162" t="n">
        <v>24</v>
      </c>
      <c r="O21" s="162" t="n">
        <v>0</v>
      </c>
      <c r="P21" s="162" t="n">
        <v>0</v>
      </c>
      <c r="Q21" s="162" t="n">
        <v>0</v>
      </c>
      <c r="R21" s="137" t="n">
        <v>3720</v>
      </c>
      <c r="S21" s="62" t="n">
        <v>3704</v>
      </c>
      <c r="T21" s="62" t="n">
        <v>0</v>
      </c>
      <c r="U21" s="63" t="n">
        <v>0</v>
      </c>
      <c r="V21" s="63" t="n">
        <v>0</v>
      </c>
      <c r="W21" s="59" t="n">
        <v>44</v>
      </c>
      <c r="X21" s="59" t="n">
        <v>0</v>
      </c>
      <c r="Y21" s="59" t="n">
        <v>44</v>
      </c>
      <c r="Z21" s="59" t="n">
        <v>0</v>
      </c>
      <c r="AA21" s="59" t="n">
        <v>60</v>
      </c>
      <c r="AB21" s="59" t="n">
        <v>0</v>
      </c>
      <c r="AC21" s="59" t="n">
        <v>5</v>
      </c>
      <c r="AD21" s="65" t="n">
        <f aca="false">U21-T21</f>
        <v>0</v>
      </c>
      <c r="AE21" s="59" t="n">
        <v>0</v>
      </c>
      <c r="AF21" s="66" t="str">
        <f aca="false">IF(AE21&gt;0, V21/(AE21*24),"no data")</f>
        <v>no data</v>
      </c>
      <c r="AG21" s="67" t="n">
        <f aca="false">IF(R21&gt;0,R21/24,"no data")</f>
        <v>155</v>
      </c>
      <c r="AH21" s="66" t="str">
        <f aca="false">IF(U21&gt;0,(U21/R21),"no data")</f>
        <v>no data</v>
      </c>
      <c r="AI21" s="68" t="n">
        <f aca="false">(1440-((W21*X21)+(Y21*Z21)+(AA21*AB21))/(W21+Y21+AA21))/1440</f>
        <v>1</v>
      </c>
      <c r="AJ21" s="69" t="str">
        <f aca="false">IF(U21&gt;0,(1440-((X21*W21+AQ21*AR21)+(Z21*Y21+AS21*AT21)+(AA21*AB21+AU21*AV21))/(W21+Y21+AA21))/1440,"no data")</f>
        <v>no data</v>
      </c>
      <c r="AK21" s="91" t="n">
        <v>0</v>
      </c>
      <c r="AL21" s="166" t="n">
        <v>0</v>
      </c>
      <c r="AM21" s="73" t="n">
        <f aca="false">AK21*AL21</f>
        <v>0</v>
      </c>
      <c r="AN21" s="94" t="str">
        <f aca="false">IF(U21&gt;0,((((#REF!*#REF!)+(AK21*AL21))/(U21*1000))*1000000),"no data")</f>
        <v>no data</v>
      </c>
      <c r="AO21" s="75" t="n">
        <f aca="false">S21/24</f>
        <v>154.333333333333</v>
      </c>
      <c r="AP21" s="34"/>
      <c r="AQ21" s="59" t="n">
        <v>0</v>
      </c>
      <c r="AR21" s="59" t="n">
        <v>0</v>
      </c>
      <c r="AS21" s="59" t="n">
        <v>0</v>
      </c>
      <c r="AT21" s="59" t="n">
        <v>0</v>
      </c>
      <c r="AU21" s="59" t="n">
        <v>0</v>
      </c>
      <c r="AV21" s="59" t="n">
        <v>0</v>
      </c>
      <c r="AW21" s="59" t="n">
        <v>5</v>
      </c>
      <c r="AY21" s="77" t="n">
        <v>0</v>
      </c>
      <c r="AZ21" s="77" t="n">
        <v>0</v>
      </c>
      <c r="BA21" s="77" t="n">
        <v>0</v>
      </c>
      <c r="BB21" s="77" t="n">
        <v>0</v>
      </c>
      <c r="BC21" s="78" t="str">
        <f aca="false">AN21</f>
        <v>no data</v>
      </c>
      <c r="BD21" s="78" t="n">
        <f aca="false">BA21/24</f>
        <v>0</v>
      </c>
      <c r="BE21" s="140" t="n">
        <v>0</v>
      </c>
      <c r="BF21" s="100" t="n">
        <v>0</v>
      </c>
      <c r="BG21" s="77" t="n">
        <v>0</v>
      </c>
      <c r="BH21" s="77" t="n">
        <v>0</v>
      </c>
      <c r="BI21" s="142" t="n">
        <v>50</v>
      </c>
      <c r="BJ21" s="78" t="n">
        <v>0</v>
      </c>
      <c r="BK21" s="78" t="n">
        <v>0</v>
      </c>
      <c r="BL21" s="78" t="n">
        <v>0</v>
      </c>
      <c r="BM21" s="77" t="n">
        <v>0</v>
      </c>
      <c r="BN21" s="77" t="n">
        <v>0</v>
      </c>
      <c r="BO21" s="78" t="n">
        <v>0</v>
      </c>
    </row>
    <row r="22" customFormat="false" ht="14.3" hidden="false" customHeight="false" outlineLevel="0" collapsed="false">
      <c r="A22" s="189"/>
      <c r="B22" s="55" t="n">
        <v>43811</v>
      </c>
      <c r="C22" s="56" t="n">
        <v>56.1</v>
      </c>
      <c r="D22" s="57" t="n">
        <v>0.837</v>
      </c>
      <c r="E22" s="58" t="n">
        <v>58.3</v>
      </c>
      <c r="F22" s="59" t="n">
        <v>59</v>
      </c>
      <c r="G22" s="59" t="n">
        <v>54</v>
      </c>
      <c r="H22" s="59" t="n">
        <v>0</v>
      </c>
      <c r="I22" s="59" t="n">
        <v>0</v>
      </c>
      <c r="J22" s="59" t="n">
        <v>0</v>
      </c>
      <c r="K22" s="59" t="n">
        <v>0</v>
      </c>
      <c r="L22" s="61" t="n">
        <v>24</v>
      </c>
      <c r="M22" s="61" t="n">
        <v>0</v>
      </c>
      <c r="N22" s="61" t="n">
        <v>24</v>
      </c>
      <c r="O22" s="61" t="n">
        <v>0</v>
      </c>
      <c r="P22" s="61" t="n">
        <v>0</v>
      </c>
      <c r="Q22" s="61" t="n">
        <v>0</v>
      </c>
      <c r="R22" s="137" t="n">
        <v>3720</v>
      </c>
      <c r="S22" s="62" t="n">
        <v>3717</v>
      </c>
      <c r="T22" s="62" t="n">
        <v>0</v>
      </c>
      <c r="U22" s="141" t="n">
        <v>0</v>
      </c>
      <c r="V22" s="63" t="n">
        <v>0</v>
      </c>
      <c r="W22" s="59" t="n">
        <v>44</v>
      </c>
      <c r="X22" s="59" t="n">
        <v>0</v>
      </c>
      <c r="Y22" s="59" t="n">
        <v>44</v>
      </c>
      <c r="Z22" s="59" t="n">
        <v>0</v>
      </c>
      <c r="AA22" s="59" t="n">
        <v>60</v>
      </c>
      <c r="AB22" s="59" t="n">
        <v>0</v>
      </c>
      <c r="AC22" s="59" t="n">
        <f aca="false">(V22-U22)+AW22</f>
        <v>5</v>
      </c>
      <c r="AD22" s="65" t="n">
        <f aca="false">U22-T22</f>
        <v>0</v>
      </c>
      <c r="AE22" s="59" t="n">
        <v>0</v>
      </c>
      <c r="AF22" s="66" t="str">
        <f aca="false">IF(AE22&gt;0, V22/(AE22*24),"no data")</f>
        <v>no data</v>
      </c>
      <c r="AG22" s="67" t="n">
        <f aca="false">IF(R22&gt;0,R22/24,"no data")</f>
        <v>155</v>
      </c>
      <c r="AH22" s="66" t="str">
        <f aca="false">IF(U22&gt;0,(U22/R22),"no data")</f>
        <v>no data</v>
      </c>
      <c r="AI22" s="68" t="n">
        <f aca="false">(1440-((W22*X22)+(Y22*Z22)+(AA22*AB22))/(W22+Y22+AA22))/1440</f>
        <v>1</v>
      </c>
      <c r="AJ22" s="69" t="str">
        <f aca="false">IF(U22&gt;0,(1440-((X22*W22+AQ22*AR22)+(Z22*Y22+AS22*AT22)+(AA22*AB22+AU22*AV22))/(W22+Y22+AA22))/1440,"no data")</f>
        <v>no data</v>
      </c>
      <c r="AK22" s="91" t="n">
        <v>0</v>
      </c>
      <c r="AL22" s="166" t="n">
        <v>0</v>
      </c>
      <c r="AM22" s="73" t="n">
        <f aca="false">AK22*AL22</f>
        <v>0</v>
      </c>
      <c r="AN22" s="94" t="str">
        <f aca="false">IF(U22&gt;0,((((#REF!*#REF!)+(AK22*AL22))/(U22*1000))*1000000),"no data")</f>
        <v>no data</v>
      </c>
      <c r="AO22" s="75" t="n">
        <f aca="false">S22/24</f>
        <v>154.875</v>
      </c>
      <c r="AP22" s="34"/>
      <c r="AQ22" s="59" t="n">
        <v>0</v>
      </c>
      <c r="AR22" s="76" t="n">
        <v>0</v>
      </c>
      <c r="AS22" s="76" t="n">
        <v>0</v>
      </c>
      <c r="AT22" s="59" t="n">
        <v>0</v>
      </c>
      <c r="AU22" s="76" t="n">
        <v>0</v>
      </c>
      <c r="AV22" s="59" t="n">
        <v>0</v>
      </c>
      <c r="AW22" s="59" t="n">
        <v>5</v>
      </c>
      <c r="AY22" s="77" t="n">
        <v>0</v>
      </c>
      <c r="AZ22" s="77" t="n">
        <v>0</v>
      </c>
      <c r="BA22" s="77" t="n">
        <v>0</v>
      </c>
      <c r="BB22" s="77" t="n">
        <v>0</v>
      </c>
      <c r="BC22" s="77" t="str">
        <f aca="false">AN22</f>
        <v>no data</v>
      </c>
      <c r="BD22" s="78" t="n">
        <f aca="false">BA22/24</f>
        <v>0</v>
      </c>
      <c r="BE22" s="79" t="n">
        <v>0</v>
      </c>
      <c r="BF22" s="80" t="n">
        <v>0</v>
      </c>
      <c r="BG22" s="81" t="n">
        <v>0</v>
      </c>
      <c r="BH22" s="81" t="n">
        <v>0</v>
      </c>
      <c r="BI22" s="142" t="n">
        <v>50</v>
      </c>
      <c r="BJ22" s="78" t="n">
        <v>0</v>
      </c>
      <c r="BK22" s="78" t="n">
        <v>0</v>
      </c>
      <c r="BL22" s="78" t="n">
        <f aca="false">SUM(BE22:BF22)</f>
        <v>0</v>
      </c>
      <c r="BM22" s="77" t="n">
        <v>0</v>
      </c>
      <c r="BN22" s="77" t="n">
        <v>0</v>
      </c>
      <c r="BO22" s="78" t="n">
        <v>0</v>
      </c>
    </row>
    <row r="23" customFormat="false" ht="14.3" hidden="false" customHeight="false" outlineLevel="0" collapsed="false">
      <c r="A23" s="189"/>
      <c r="B23" s="55" t="n">
        <v>43812</v>
      </c>
      <c r="C23" s="56" t="n">
        <v>54.5</v>
      </c>
      <c r="D23" s="57" t="n">
        <v>0.837</v>
      </c>
      <c r="E23" s="58" t="n">
        <v>56.5</v>
      </c>
      <c r="F23" s="59" t="n">
        <v>60.9</v>
      </c>
      <c r="G23" s="59" t="n">
        <v>48.8</v>
      </c>
      <c r="H23" s="59" t="n">
        <v>0</v>
      </c>
      <c r="I23" s="59" t="n">
        <v>0</v>
      </c>
      <c r="J23" s="59" t="n">
        <v>0</v>
      </c>
      <c r="K23" s="59" t="n">
        <v>0</v>
      </c>
      <c r="L23" s="61" t="n">
        <v>24</v>
      </c>
      <c r="M23" s="61" t="n">
        <v>0</v>
      </c>
      <c r="N23" s="61" t="n">
        <v>24</v>
      </c>
      <c r="O23" s="61" t="n">
        <v>0</v>
      </c>
      <c r="P23" s="61" t="n">
        <v>0</v>
      </c>
      <c r="Q23" s="61" t="n">
        <v>0</v>
      </c>
      <c r="R23" s="143" t="n">
        <v>3720</v>
      </c>
      <c r="S23" s="62" t="n">
        <v>3719</v>
      </c>
      <c r="T23" s="62" t="n">
        <v>0</v>
      </c>
      <c r="U23" s="138" t="n">
        <v>0</v>
      </c>
      <c r="V23" s="63" t="n">
        <v>0</v>
      </c>
      <c r="W23" s="59" t="n">
        <v>46</v>
      </c>
      <c r="X23" s="59" t="n">
        <v>0</v>
      </c>
      <c r="Y23" s="59" t="n">
        <v>46</v>
      </c>
      <c r="Z23" s="59" t="n">
        <v>0</v>
      </c>
      <c r="AA23" s="59" t="n">
        <v>60</v>
      </c>
      <c r="AB23" s="59" t="n">
        <v>0</v>
      </c>
      <c r="AC23" s="59" t="n">
        <f aca="false">(V23-U23)+AW23</f>
        <v>5</v>
      </c>
      <c r="AD23" s="65" t="n">
        <f aca="false">U23-T23</f>
        <v>0</v>
      </c>
      <c r="AE23" s="59" t="n">
        <v>0</v>
      </c>
      <c r="AF23" s="66" t="str">
        <f aca="false">IF(AE23&gt;0, V23/(AE23*24),"no data")</f>
        <v>no data</v>
      </c>
      <c r="AG23" s="67" t="n">
        <f aca="false">IF(R23&gt;0,R23/24,"no data")</f>
        <v>155</v>
      </c>
      <c r="AH23" s="66" t="str">
        <f aca="false">IF(U23&gt;0,(U23/R23),"no data")</f>
        <v>no data</v>
      </c>
      <c r="AI23" s="68" t="n">
        <f aca="false">(1440-((W23*X23)+(Y23*Z23)+(AA23*AB23))/(W23+Y23+AA23))/1440</f>
        <v>1</v>
      </c>
      <c r="AJ23" s="69" t="str">
        <f aca="false">IF(U23&gt;0,(1440-((X23*W23+AQ23*AR23)+(Z23*Y23+AS23*AT23)+(AA23*AB23+AU23*AV23))/(W23+Y23+AA23))/1440,"no data")</f>
        <v>no data</v>
      </c>
      <c r="AK23" s="91" t="n">
        <v>0</v>
      </c>
      <c r="AL23" s="166" t="n">
        <v>0</v>
      </c>
      <c r="AM23" s="73" t="n">
        <f aca="false">AK23*AL23</f>
        <v>0</v>
      </c>
      <c r="AN23" s="94" t="str">
        <f aca="false">IF(U23&gt;0,((((#REF!*#REF!)+(AK23*AL23))/(U23*1000))*1000000),"no data")</f>
        <v>no data</v>
      </c>
      <c r="AO23" s="75" t="n">
        <f aca="false">S23/24</f>
        <v>154.958333333333</v>
      </c>
      <c r="AP23" s="34"/>
      <c r="AQ23" s="59" t="n">
        <v>0</v>
      </c>
      <c r="AR23" s="76" t="n">
        <v>0</v>
      </c>
      <c r="AS23" s="76" t="n">
        <v>0</v>
      </c>
      <c r="AT23" s="59" t="n">
        <v>0</v>
      </c>
      <c r="AU23" s="76" t="n">
        <v>0</v>
      </c>
      <c r="AV23" s="59" t="n">
        <v>0</v>
      </c>
      <c r="AW23" s="59" t="n">
        <v>5</v>
      </c>
      <c r="AY23" s="77" t="n">
        <v>0</v>
      </c>
      <c r="AZ23" s="77" t="n">
        <v>0</v>
      </c>
      <c r="BA23" s="77" t="n">
        <v>0</v>
      </c>
      <c r="BB23" s="77" t="n">
        <v>0</v>
      </c>
      <c r="BC23" s="77" t="str">
        <f aca="false">AN23</f>
        <v>no data</v>
      </c>
      <c r="BD23" s="78" t="n">
        <f aca="false">BA23/24</f>
        <v>0</v>
      </c>
      <c r="BE23" s="79" t="n">
        <v>0</v>
      </c>
      <c r="BF23" s="80" t="n">
        <v>0</v>
      </c>
      <c r="BG23" s="81" t="n">
        <v>0</v>
      </c>
      <c r="BH23" s="81" t="n">
        <v>0</v>
      </c>
      <c r="BI23" s="142" t="n">
        <v>50</v>
      </c>
      <c r="BJ23" s="78" t="n">
        <v>0</v>
      </c>
      <c r="BK23" s="78" t="n">
        <v>0</v>
      </c>
      <c r="BL23" s="78" t="n">
        <f aca="false">SUM(BE23:BF23)</f>
        <v>0</v>
      </c>
      <c r="BM23" s="77" t="n">
        <v>0</v>
      </c>
      <c r="BN23" s="77" t="n">
        <v>0</v>
      </c>
      <c r="BO23" s="78" t="n">
        <v>0</v>
      </c>
    </row>
    <row r="24" customFormat="false" ht="14.3" hidden="false" customHeight="false" outlineLevel="0" collapsed="false">
      <c r="A24" s="189"/>
      <c r="B24" s="55" t="n">
        <v>43813</v>
      </c>
      <c r="C24" s="56" t="n">
        <v>53.17</v>
      </c>
      <c r="D24" s="57" t="n">
        <v>0.8867</v>
      </c>
      <c r="E24" s="58" t="n">
        <v>55.88</v>
      </c>
      <c r="F24" s="60" t="n">
        <v>57</v>
      </c>
      <c r="G24" s="60" t="n">
        <v>48.8</v>
      </c>
      <c r="H24" s="60" t="n">
        <v>0</v>
      </c>
      <c r="I24" s="60" t="n">
        <v>0</v>
      </c>
      <c r="J24" s="60" t="n">
        <v>0</v>
      </c>
      <c r="K24" s="60" t="n">
        <v>0</v>
      </c>
      <c r="L24" s="60" t="n">
        <v>24</v>
      </c>
      <c r="M24" s="60" t="n">
        <v>0</v>
      </c>
      <c r="N24" s="60" t="n">
        <v>24</v>
      </c>
      <c r="O24" s="60" t="n">
        <v>0</v>
      </c>
      <c r="P24" s="60" t="n">
        <v>0</v>
      </c>
      <c r="Q24" s="60" t="n">
        <v>0</v>
      </c>
      <c r="R24" s="143" t="n">
        <v>3720</v>
      </c>
      <c r="S24" s="62" t="n">
        <v>3720</v>
      </c>
      <c r="T24" s="65" t="n">
        <v>0</v>
      </c>
      <c r="U24" s="144" t="n">
        <v>0</v>
      </c>
      <c r="V24" s="144" t="n">
        <v>0</v>
      </c>
      <c r="W24" s="60" t="n">
        <v>46</v>
      </c>
      <c r="X24" s="60" t="n">
        <v>0</v>
      </c>
      <c r="Y24" s="60" t="n">
        <v>46</v>
      </c>
      <c r="Z24" s="60" t="n">
        <v>0</v>
      </c>
      <c r="AA24" s="60" t="n">
        <v>60</v>
      </c>
      <c r="AB24" s="60" t="n">
        <v>0</v>
      </c>
      <c r="AC24" s="59" t="n">
        <f aca="false">(V24-U24)+AW24</f>
        <v>6</v>
      </c>
      <c r="AD24" s="65" t="n">
        <f aca="false">U24-T24</f>
        <v>0</v>
      </c>
      <c r="AE24" s="60" t="n">
        <v>0</v>
      </c>
      <c r="AF24" s="66" t="str">
        <f aca="false">IF(AE24&gt;0, V24/(AE24*24),"no data")</f>
        <v>no data</v>
      </c>
      <c r="AG24" s="67" t="n">
        <f aca="false">IF(R24&gt;0,R24/24,"no data")</f>
        <v>155</v>
      </c>
      <c r="AH24" s="66" t="str">
        <f aca="false">IF(U24&gt;0,(U24/R24),"no data")</f>
        <v>no data</v>
      </c>
      <c r="AI24" s="68" t="n">
        <f aca="false">(1440-((W24*X24)+(Y24*Z24)+(AA24*AB24))/(W24+Y24+AA24))/1440</f>
        <v>1</v>
      </c>
      <c r="AJ24" s="69" t="str">
        <f aca="false">IF(U24&gt;0,(1440-((X24*W24+AQ24*AR24)+(Z24*Y24+AS24*AT24)+(AA24*AB24+AU24*AV24))/(W24+Y24+AA24))/1440,"no data")</f>
        <v>no data</v>
      </c>
      <c r="AK24" s="91" t="n">
        <v>0</v>
      </c>
      <c r="AL24" s="166" t="n">
        <v>0</v>
      </c>
      <c r="AM24" s="73" t="n">
        <f aca="false">AK24*AL24</f>
        <v>0</v>
      </c>
      <c r="AN24" s="94" t="str">
        <f aca="false">IF(U24&gt;0,((((#REF!*#REF!)+(AK24*AL24))/(U24*1000))*1000000),"no data")</f>
        <v>no data</v>
      </c>
      <c r="AO24" s="75" t="n">
        <f aca="false">S24/24</f>
        <v>155</v>
      </c>
      <c r="AP24" s="34"/>
      <c r="AQ24" s="60" t="n">
        <v>0</v>
      </c>
      <c r="AR24" s="60" t="n">
        <v>0</v>
      </c>
      <c r="AS24" s="60" t="n">
        <v>0</v>
      </c>
      <c r="AT24" s="60" t="n">
        <v>0</v>
      </c>
      <c r="AU24" s="60" t="n">
        <v>0</v>
      </c>
      <c r="AV24" s="60" t="n">
        <v>0</v>
      </c>
      <c r="AW24" s="60" t="n">
        <v>6</v>
      </c>
      <c r="AY24" s="77" t="n">
        <v>0</v>
      </c>
      <c r="AZ24" s="77" t="n">
        <v>0</v>
      </c>
      <c r="BA24" s="77" t="n">
        <v>0</v>
      </c>
      <c r="BB24" s="77" t="n">
        <v>0</v>
      </c>
      <c r="BC24" s="77" t="str">
        <f aca="false">AN24</f>
        <v>no data</v>
      </c>
      <c r="BD24" s="78" t="n">
        <f aca="false">BA24/24</f>
        <v>0</v>
      </c>
      <c r="BE24" s="145" t="n">
        <v>0</v>
      </c>
      <c r="BF24" s="145" t="n">
        <v>0</v>
      </c>
      <c r="BG24" s="146" t="n">
        <v>0</v>
      </c>
      <c r="BH24" s="146" t="n">
        <v>0</v>
      </c>
      <c r="BI24" s="142" t="n">
        <v>50</v>
      </c>
      <c r="BJ24" s="78" t="n">
        <v>0</v>
      </c>
      <c r="BK24" s="78" t="n">
        <v>0</v>
      </c>
      <c r="BL24" s="78" t="n">
        <f aca="false">SUM(BE24:BF24)</f>
        <v>0</v>
      </c>
      <c r="BM24" s="97" t="n">
        <v>0</v>
      </c>
      <c r="BN24" s="97" t="n">
        <v>0</v>
      </c>
      <c r="BO24" s="147" t="n">
        <v>0</v>
      </c>
    </row>
    <row r="25" customFormat="false" ht="14.3" hidden="false" customHeight="false" outlineLevel="0" collapsed="false">
      <c r="A25" s="189"/>
      <c r="B25" s="55" t="n">
        <v>43814</v>
      </c>
      <c r="C25" s="56" t="n">
        <v>53.7</v>
      </c>
      <c r="D25" s="57" t="n">
        <v>0.847</v>
      </c>
      <c r="E25" s="58" t="n">
        <v>56.2</v>
      </c>
      <c r="F25" s="149" t="n">
        <v>57</v>
      </c>
      <c r="G25" s="149" t="n">
        <v>52</v>
      </c>
      <c r="H25" s="60" t="n">
        <v>0</v>
      </c>
      <c r="I25" s="60" t="n">
        <v>0</v>
      </c>
      <c r="J25" s="60" t="n">
        <v>0</v>
      </c>
      <c r="K25" s="60" t="n">
        <v>0</v>
      </c>
      <c r="L25" s="60" t="n">
        <v>24</v>
      </c>
      <c r="M25" s="60" t="n">
        <v>0</v>
      </c>
      <c r="N25" s="60" t="n">
        <v>24</v>
      </c>
      <c r="O25" s="60" t="n">
        <v>0</v>
      </c>
      <c r="P25" s="60" t="n">
        <v>0</v>
      </c>
      <c r="Q25" s="60" t="n">
        <v>0</v>
      </c>
      <c r="R25" s="143" t="n">
        <v>3720</v>
      </c>
      <c r="S25" s="62" t="n">
        <v>3720</v>
      </c>
      <c r="T25" s="65" t="n">
        <v>0</v>
      </c>
      <c r="U25" s="144" t="n">
        <v>0</v>
      </c>
      <c r="V25" s="144" t="n">
        <v>0</v>
      </c>
      <c r="W25" s="60" t="n">
        <v>45</v>
      </c>
      <c r="X25" s="60" t="n">
        <v>0</v>
      </c>
      <c r="Y25" s="60" t="n">
        <v>45</v>
      </c>
      <c r="Z25" s="60" t="n">
        <v>0</v>
      </c>
      <c r="AA25" s="60" t="n">
        <v>60</v>
      </c>
      <c r="AB25" s="60" t="n">
        <v>0</v>
      </c>
      <c r="AC25" s="59" t="n">
        <v>5</v>
      </c>
      <c r="AD25" s="65" t="n">
        <f aca="false">U25-T25</f>
        <v>0</v>
      </c>
      <c r="AE25" s="60" t="n">
        <v>0</v>
      </c>
      <c r="AF25" s="66" t="str">
        <f aca="false">IF(AE25&gt;0, V25/(AE25*24),"no data")</f>
        <v>no data</v>
      </c>
      <c r="AG25" s="67" t="n">
        <f aca="false">IF(R25&gt;0,R25/24,"no data")</f>
        <v>155</v>
      </c>
      <c r="AH25" s="66" t="str">
        <f aca="false">IF(U25&gt;0,(U25/R25),"no data")</f>
        <v>no data</v>
      </c>
      <c r="AI25" s="68" t="n">
        <f aca="false">(1440-((W25*X25)+(Y25*Z25)+(AA25*AB25))/(W25+Y25+AA25))/1440</f>
        <v>1</v>
      </c>
      <c r="AJ25" s="69" t="str">
        <f aca="false">IF(U25&gt;0,(1440-((X25*W25+AQ25*AR25)+(Z25*Y25+AS25*AT25)+(AA25*AB25+AU25*AV25))/(W25+Y25+AA25))/1440,"no data")</f>
        <v>no data</v>
      </c>
      <c r="AK25" s="91" t="n">
        <v>0</v>
      </c>
      <c r="AL25" s="166" t="n">
        <v>0</v>
      </c>
      <c r="AM25" s="73" t="n">
        <f aca="false">AK25*AL25</f>
        <v>0</v>
      </c>
      <c r="AN25" s="94" t="str">
        <f aca="false">IF(U25&gt;0,((((#REF!*#REF!)+(AK25*AL25))/(U25*1000))*1000000),"no data")</f>
        <v>no data</v>
      </c>
      <c r="AO25" s="75" t="n">
        <f aca="false">S25/24</f>
        <v>155</v>
      </c>
      <c r="AP25" s="34"/>
      <c r="AQ25" s="60" t="n">
        <v>0</v>
      </c>
      <c r="AR25" s="60" t="n">
        <v>0</v>
      </c>
      <c r="AS25" s="60" t="n">
        <v>0</v>
      </c>
      <c r="AT25" s="60" t="n">
        <v>0</v>
      </c>
      <c r="AU25" s="60" t="n">
        <v>0</v>
      </c>
      <c r="AV25" s="60" t="n">
        <v>0</v>
      </c>
      <c r="AW25" s="60" t="n">
        <v>5</v>
      </c>
      <c r="AY25" s="77" t="n">
        <v>0</v>
      </c>
      <c r="AZ25" s="77" t="n">
        <v>0</v>
      </c>
      <c r="BA25" s="77" t="n">
        <v>0</v>
      </c>
      <c r="BB25" s="77" t="n">
        <v>0</v>
      </c>
      <c r="BC25" s="77" t="str">
        <f aca="false">AN25</f>
        <v>no data</v>
      </c>
      <c r="BD25" s="139" t="n">
        <f aca="false">BA25/24</f>
        <v>0</v>
      </c>
      <c r="BE25" s="145" t="n">
        <v>0</v>
      </c>
      <c r="BF25" s="80" t="n">
        <v>0</v>
      </c>
      <c r="BG25" s="146" t="n">
        <v>0</v>
      </c>
      <c r="BH25" s="146" t="n">
        <v>0</v>
      </c>
      <c r="BI25" s="142" t="n">
        <v>50</v>
      </c>
      <c r="BJ25" s="78" t="n">
        <v>0</v>
      </c>
      <c r="BK25" s="78" t="n">
        <v>0</v>
      </c>
      <c r="BL25" s="78" t="n">
        <v>0</v>
      </c>
      <c r="BM25" s="97" t="n">
        <v>0</v>
      </c>
      <c r="BN25" s="97" t="n">
        <v>0</v>
      </c>
      <c r="BO25" s="147" t="n">
        <v>0</v>
      </c>
    </row>
    <row r="26" customFormat="false" ht="14.3" hidden="false" customHeight="false" outlineLevel="0" collapsed="false">
      <c r="A26" s="189"/>
      <c r="B26" s="55" t="n">
        <v>43815</v>
      </c>
      <c r="C26" s="56" t="n">
        <v>54.4</v>
      </c>
      <c r="D26" s="57" t="n">
        <v>0.807</v>
      </c>
      <c r="E26" s="58" t="n">
        <v>56</v>
      </c>
      <c r="F26" s="60" t="n">
        <v>67</v>
      </c>
      <c r="G26" s="60" t="n">
        <v>51</v>
      </c>
      <c r="H26" s="59" t="n">
        <v>0</v>
      </c>
      <c r="I26" s="59" t="n">
        <v>0</v>
      </c>
      <c r="J26" s="59" t="n">
        <v>0</v>
      </c>
      <c r="K26" s="59" t="n">
        <v>0</v>
      </c>
      <c r="L26" s="61" t="n">
        <v>24</v>
      </c>
      <c r="M26" s="61" t="n">
        <v>0</v>
      </c>
      <c r="N26" s="61" t="n">
        <v>24</v>
      </c>
      <c r="O26" s="61" t="n">
        <v>0</v>
      </c>
      <c r="P26" s="61" t="n">
        <v>0</v>
      </c>
      <c r="Q26" s="61" t="n">
        <v>0</v>
      </c>
      <c r="R26" s="143" t="n">
        <v>3720</v>
      </c>
      <c r="S26" s="62" t="n">
        <v>3720</v>
      </c>
      <c r="T26" s="150" t="n">
        <v>0</v>
      </c>
      <c r="U26" s="63" t="n">
        <v>0</v>
      </c>
      <c r="V26" s="63" t="n">
        <v>0</v>
      </c>
      <c r="W26" s="59" t="n">
        <v>45</v>
      </c>
      <c r="X26" s="60" t="n">
        <v>0</v>
      </c>
      <c r="Y26" s="60" t="n">
        <v>45</v>
      </c>
      <c r="Z26" s="60" t="n">
        <v>0</v>
      </c>
      <c r="AA26" s="60" t="n">
        <v>60</v>
      </c>
      <c r="AB26" s="60" t="n">
        <v>0</v>
      </c>
      <c r="AC26" s="59" t="n">
        <v>6</v>
      </c>
      <c r="AD26" s="65" t="n">
        <f aca="false">U26-T26</f>
        <v>0</v>
      </c>
      <c r="AE26" s="60" t="n">
        <v>0</v>
      </c>
      <c r="AF26" s="66" t="str">
        <f aca="false">IF(AE26&gt;0, V26/(AE26*24),"no data")</f>
        <v>no data</v>
      </c>
      <c r="AG26" s="67" t="n">
        <f aca="false">IF(R26&gt;0,R26/24,"no data")</f>
        <v>155</v>
      </c>
      <c r="AH26" s="66" t="str">
        <f aca="false">IF(U26&gt;0,(U26/R26),"no data")</f>
        <v>no data</v>
      </c>
      <c r="AI26" s="68" t="n">
        <f aca="false">(1440-((W26*X26)+(Y26*Z26)+(AA26*AB26))/(W26+Y26+AA26))/1440</f>
        <v>1</v>
      </c>
      <c r="AJ26" s="69" t="str">
        <f aca="false">IF(U26&gt;0,(1440-((X26*W26+AQ26*AR26)+(Z26*Y26+AS26*AT26)+(AA26*AB26+AU26*AV26))/(W26+Y26+AA26))/1440,"no data")</f>
        <v>no data</v>
      </c>
      <c r="AK26" s="91" t="n">
        <v>0</v>
      </c>
      <c r="AL26" s="166" t="n">
        <v>0</v>
      </c>
      <c r="AM26" s="73" t="n">
        <f aca="false">AK26*AL26</f>
        <v>0</v>
      </c>
      <c r="AN26" s="94" t="str">
        <f aca="false">IF(U26&gt;0,((((#REF!*#REF!)+(AK26*AL26))/(U26*1000))*1000000),"no data")</f>
        <v>no data</v>
      </c>
      <c r="AO26" s="75" t="n">
        <f aca="false">S26/24</f>
        <v>155</v>
      </c>
      <c r="AP26" s="34"/>
      <c r="AQ26" s="59" t="n">
        <v>0</v>
      </c>
      <c r="AR26" s="76" t="n">
        <v>0</v>
      </c>
      <c r="AS26" s="76" t="n">
        <v>0</v>
      </c>
      <c r="AT26" s="59" t="n">
        <v>0</v>
      </c>
      <c r="AU26" s="76" t="n">
        <v>0</v>
      </c>
      <c r="AV26" s="59" t="n">
        <v>0</v>
      </c>
      <c r="AW26" s="59" t="n">
        <v>6</v>
      </c>
      <c r="AY26" s="77" t="n">
        <v>0</v>
      </c>
      <c r="AZ26" s="77" t="n">
        <v>0</v>
      </c>
      <c r="BA26" s="77" t="n">
        <v>0</v>
      </c>
      <c r="BB26" s="77" t="n">
        <v>0</v>
      </c>
      <c r="BC26" s="77" t="str">
        <f aca="false">AN26</f>
        <v>no data</v>
      </c>
      <c r="BD26" s="139" t="n">
        <f aca="false">BA26/24</f>
        <v>0</v>
      </c>
      <c r="BE26" s="79" t="n">
        <v>0</v>
      </c>
      <c r="BF26" s="80" t="n">
        <v>0</v>
      </c>
      <c r="BG26" s="82" t="n">
        <v>0</v>
      </c>
      <c r="BH26" s="82" t="n">
        <v>0</v>
      </c>
      <c r="BI26" s="142" t="n">
        <v>50</v>
      </c>
      <c r="BJ26" s="78" t="n">
        <v>0</v>
      </c>
      <c r="BK26" s="78" t="n">
        <v>0</v>
      </c>
      <c r="BL26" s="78" t="n">
        <v>0</v>
      </c>
      <c r="BM26" s="97" t="n">
        <v>0</v>
      </c>
      <c r="BN26" s="97" t="n">
        <v>0</v>
      </c>
      <c r="BO26" s="78" t="n">
        <v>0</v>
      </c>
    </row>
    <row r="27" customFormat="false" ht="14.95" hidden="false" customHeight="true" outlineLevel="0" collapsed="false">
      <c r="A27" s="190" t="s">
        <v>135</v>
      </c>
      <c r="B27" s="191" t="n">
        <v>43816</v>
      </c>
      <c r="C27" s="192" t="n">
        <v>53.7</v>
      </c>
      <c r="D27" s="219" t="n">
        <v>0.799</v>
      </c>
      <c r="E27" s="194" t="n">
        <v>54</v>
      </c>
      <c r="F27" s="196" t="n">
        <v>67</v>
      </c>
      <c r="G27" s="196" t="n">
        <v>43</v>
      </c>
      <c r="H27" s="196" t="n">
        <v>0</v>
      </c>
      <c r="I27" s="196" t="n">
        <v>0</v>
      </c>
      <c r="J27" s="196" t="n">
        <v>0</v>
      </c>
      <c r="K27" s="196" t="n">
        <v>0</v>
      </c>
      <c r="L27" s="222" t="n">
        <v>24</v>
      </c>
      <c r="M27" s="222" t="n">
        <v>0</v>
      </c>
      <c r="N27" s="222" t="n">
        <v>24</v>
      </c>
      <c r="O27" s="222" t="n">
        <v>0</v>
      </c>
      <c r="P27" s="222" t="n">
        <v>0</v>
      </c>
      <c r="Q27" s="222" t="n">
        <v>0</v>
      </c>
      <c r="R27" s="223" t="n">
        <v>3720</v>
      </c>
      <c r="S27" s="199" t="n">
        <v>3720</v>
      </c>
      <c r="T27" s="199" t="n">
        <v>0</v>
      </c>
      <c r="U27" s="200" t="n">
        <v>0</v>
      </c>
      <c r="V27" s="200" t="n">
        <v>0</v>
      </c>
      <c r="W27" s="195" t="n">
        <v>45</v>
      </c>
      <c r="X27" s="196" t="n">
        <v>0</v>
      </c>
      <c r="Y27" s="195" t="n">
        <v>45</v>
      </c>
      <c r="Z27" s="196" t="n">
        <v>0</v>
      </c>
      <c r="AA27" s="196" t="n">
        <v>60</v>
      </c>
      <c r="AB27" s="196" t="n">
        <v>0</v>
      </c>
      <c r="AC27" s="195" t="n">
        <v>6</v>
      </c>
      <c r="AD27" s="201" t="n">
        <f aca="false">U27-T27</f>
        <v>0</v>
      </c>
      <c r="AE27" s="196" t="n">
        <v>0</v>
      </c>
      <c r="AF27" s="202" t="str">
        <f aca="false">IF(AE27&gt;0, V27/(AE27*24),"no data")</f>
        <v>no data</v>
      </c>
      <c r="AG27" s="203" t="n">
        <f aca="false">IF(R27&gt;0,R27/24,"no data")</f>
        <v>155</v>
      </c>
      <c r="AH27" s="202" t="str">
        <f aca="false">IF(U27&gt;0,(U27/R27),"no data")</f>
        <v>no data</v>
      </c>
      <c r="AI27" s="204" t="n">
        <f aca="false">(1440-((W27*X27)+(Y27*Z27)+(AA27*AB27))/(W27+Y27+AA27))/1440</f>
        <v>1</v>
      </c>
      <c r="AJ27" s="205" t="str">
        <f aca="false">IF(U27&gt;0,(1440-((X27*W27+AQ27*AR27)+(Z27*Y27+AS27*AT27)+(AA27*AB27+AU27*AV27))/(W27+Y27+AA27))/1440,"no data")</f>
        <v>no data</v>
      </c>
      <c r="AK27" s="249" t="n">
        <v>0</v>
      </c>
      <c r="AL27" s="250" t="n">
        <v>0</v>
      </c>
      <c r="AM27" s="208" t="n">
        <f aca="false">AK27*AL27</f>
        <v>0</v>
      </c>
      <c r="AN27" s="209" t="str">
        <f aca="false">IF(U27&gt;0,((((#REF!*#REF!)+(AK27*AL27))/(U27*1000))*1000000),"no data")</f>
        <v>no data</v>
      </c>
      <c r="AO27" s="210" t="n">
        <f aca="false">S27/24</f>
        <v>155</v>
      </c>
      <c r="AP27" s="34"/>
      <c r="AQ27" s="195" t="n">
        <v>0</v>
      </c>
      <c r="AR27" s="212" t="n">
        <v>0</v>
      </c>
      <c r="AS27" s="212" t="n">
        <v>0</v>
      </c>
      <c r="AT27" s="195" t="n">
        <v>0</v>
      </c>
      <c r="AU27" s="212" t="n">
        <v>0</v>
      </c>
      <c r="AV27" s="195" t="n">
        <v>0</v>
      </c>
      <c r="AW27" s="195" t="n">
        <v>6</v>
      </c>
      <c r="AY27" s="225" t="n">
        <v>0</v>
      </c>
      <c r="AZ27" s="225" t="n">
        <v>0</v>
      </c>
      <c r="BA27" s="225" t="n">
        <v>0</v>
      </c>
      <c r="BB27" s="225" t="n">
        <v>0</v>
      </c>
      <c r="BC27" s="225" t="str">
        <f aca="false">AN28</f>
        <v>no data</v>
      </c>
      <c r="BD27" s="226" t="n">
        <f aca="false">BA27/24</f>
        <v>0</v>
      </c>
      <c r="BE27" s="227" t="n">
        <v>0</v>
      </c>
      <c r="BF27" s="228" t="n">
        <v>0</v>
      </c>
      <c r="BG27" s="229" t="n">
        <v>0</v>
      </c>
      <c r="BH27" s="229" t="n">
        <v>0</v>
      </c>
      <c r="BI27" s="243" t="n">
        <v>50</v>
      </c>
      <c r="BJ27" s="229" t="n">
        <v>0</v>
      </c>
      <c r="BK27" s="229" t="n">
        <v>0</v>
      </c>
      <c r="BL27" s="232" t="n">
        <f aca="false">SUM(BE27:BF27)</f>
        <v>0</v>
      </c>
      <c r="BM27" s="229" t="n">
        <v>0</v>
      </c>
      <c r="BN27" s="229" t="n">
        <v>0</v>
      </c>
      <c r="BO27" s="226" t="n">
        <v>0</v>
      </c>
    </row>
    <row r="28" customFormat="false" ht="14.95" hidden="false" customHeight="true" outlineLevel="0" collapsed="false">
      <c r="A28" s="190"/>
      <c r="B28" s="191" t="n">
        <v>43817</v>
      </c>
      <c r="C28" s="192" t="n">
        <v>55.3</v>
      </c>
      <c r="D28" s="219" t="n">
        <v>0.738</v>
      </c>
      <c r="E28" s="194" t="n">
        <v>53.6</v>
      </c>
      <c r="F28" s="196" t="n">
        <v>75</v>
      </c>
      <c r="G28" s="196" t="n">
        <v>42</v>
      </c>
      <c r="H28" s="196" t="n">
        <v>0</v>
      </c>
      <c r="I28" s="196" t="n">
        <v>0</v>
      </c>
      <c r="J28" s="196" t="n">
        <v>0</v>
      </c>
      <c r="K28" s="196" t="n">
        <v>0</v>
      </c>
      <c r="L28" s="222" t="n">
        <v>24</v>
      </c>
      <c r="M28" s="222" t="n">
        <v>0</v>
      </c>
      <c r="N28" s="222" t="n">
        <v>24</v>
      </c>
      <c r="O28" s="222" t="n">
        <v>0</v>
      </c>
      <c r="P28" s="222" t="n">
        <v>0</v>
      </c>
      <c r="Q28" s="222" t="n">
        <v>0</v>
      </c>
      <c r="R28" s="223" t="n">
        <v>3719</v>
      </c>
      <c r="S28" s="199" t="n">
        <v>3720</v>
      </c>
      <c r="T28" s="199" t="n">
        <v>0</v>
      </c>
      <c r="U28" s="200" t="n">
        <v>0</v>
      </c>
      <c r="V28" s="200" t="n">
        <v>0</v>
      </c>
      <c r="W28" s="195" t="n">
        <v>45</v>
      </c>
      <c r="X28" s="196" t="n">
        <v>0</v>
      </c>
      <c r="Y28" s="195" t="n">
        <v>45</v>
      </c>
      <c r="Z28" s="196" t="n">
        <v>0</v>
      </c>
      <c r="AA28" s="196" t="n">
        <v>60</v>
      </c>
      <c r="AB28" s="196" t="n">
        <v>0</v>
      </c>
      <c r="AC28" s="195" t="n">
        <f aca="false">(V28-U28)+AW28</f>
        <v>5</v>
      </c>
      <c r="AD28" s="201" t="n">
        <f aca="false">U28-T28</f>
        <v>0</v>
      </c>
      <c r="AE28" s="196" t="n">
        <v>0</v>
      </c>
      <c r="AF28" s="202" t="str">
        <f aca="false">IF(AE28&gt;0, V28/(AE28*24),"no data")</f>
        <v>no data</v>
      </c>
      <c r="AG28" s="203" t="n">
        <f aca="false">IF(R28&gt;0,R28/24,"no data")</f>
        <v>154.958333333333</v>
      </c>
      <c r="AH28" s="202" t="str">
        <f aca="false">IF(U28&gt;0,(U28/R28),"no data")</f>
        <v>no data</v>
      </c>
      <c r="AI28" s="204" t="n">
        <f aca="false">(1440-((W28*X28)+(Y28*Z28)+(AA28*AB28))/(W28+Y28+AA28))/1440</f>
        <v>1</v>
      </c>
      <c r="AJ28" s="205" t="str">
        <f aca="false">IF(U28&gt;0,(1440-((X28*W28+AQ28*AR28)+(Z28*Y28+AS28*AT28)+(AA28*AB28+AU28*AV28))/(W28+Y28+AA28))/1440,"no data")</f>
        <v>no data</v>
      </c>
      <c r="AK28" s="249" t="n">
        <v>0</v>
      </c>
      <c r="AL28" s="250" t="n">
        <v>0</v>
      </c>
      <c r="AM28" s="208" t="n">
        <f aca="false">AK28*AL28</f>
        <v>0</v>
      </c>
      <c r="AN28" s="209" t="str">
        <f aca="false">IF(U28&gt;0,((((#REF!*#REF!)+(AK28*AL28))/(U28*1000))*1000000),"no data")</f>
        <v>no data</v>
      </c>
      <c r="AO28" s="210" t="n">
        <f aca="false">S28/24</f>
        <v>155</v>
      </c>
      <c r="AP28" s="34"/>
      <c r="AQ28" s="195" t="n">
        <v>0</v>
      </c>
      <c r="AR28" s="212" t="n">
        <v>0</v>
      </c>
      <c r="AS28" s="195" t="n">
        <v>0</v>
      </c>
      <c r="AT28" s="195" t="n">
        <v>0</v>
      </c>
      <c r="AU28" s="212" t="n">
        <v>0</v>
      </c>
      <c r="AV28" s="195" t="n">
        <v>0</v>
      </c>
      <c r="AW28" s="195" t="n">
        <v>5</v>
      </c>
      <c r="AY28" s="213" t="n">
        <v>0</v>
      </c>
      <c r="AZ28" s="213" t="n">
        <v>0</v>
      </c>
      <c r="BA28" s="213" t="n">
        <v>0</v>
      </c>
      <c r="BB28" s="213" t="n">
        <v>0</v>
      </c>
      <c r="BC28" s="213" t="str">
        <f aca="false">AN29</f>
        <v>no data</v>
      </c>
      <c r="BD28" s="215" t="n">
        <f aca="false">BA28/24</f>
        <v>0</v>
      </c>
      <c r="BE28" s="241" t="n">
        <v>0</v>
      </c>
      <c r="BF28" s="241" t="n">
        <v>0</v>
      </c>
      <c r="BG28" s="213" t="n">
        <v>0</v>
      </c>
      <c r="BH28" s="213" t="n">
        <v>0</v>
      </c>
      <c r="BI28" s="243" t="n">
        <v>50</v>
      </c>
      <c r="BJ28" s="213" t="n">
        <v>0</v>
      </c>
      <c r="BK28" s="213" t="n">
        <v>0</v>
      </c>
      <c r="BL28" s="232" t="n">
        <f aca="false">SUM(BE28:BF28)</f>
        <v>0</v>
      </c>
      <c r="BM28" s="213" t="n">
        <v>0</v>
      </c>
      <c r="BN28" s="213" t="n">
        <v>0</v>
      </c>
      <c r="BO28" s="215" t="n">
        <v>0</v>
      </c>
    </row>
    <row r="29" customFormat="false" ht="14.95" hidden="false" customHeight="true" outlineLevel="0" collapsed="false">
      <c r="A29" s="190"/>
      <c r="B29" s="191" t="n">
        <v>43818</v>
      </c>
      <c r="C29" s="192" t="n">
        <v>56.7</v>
      </c>
      <c r="D29" s="219" t="n">
        <v>0.749</v>
      </c>
      <c r="E29" s="194" t="n">
        <v>56.1</v>
      </c>
      <c r="F29" s="196" t="n">
        <v>66.6</v>
      </c>
      <c r="G29" s="196" t="n">
        <v>48.3</v>
      </c>
      <c r="H29" s="196" t="n">
        <v>0</v>
      </c>
      <c r="I29" s="196" t="n">
        <v>0</v>
      </c>
      <c r="J29" s="196" t="n">
        <v>0</v>
      </c>
      <c r="K29" s="196" t="n">
        <v>0</v>
      </c>
      <c r="L29" s="222" t="n">
        <v>0</v>
      </c>
      <c r="M29" s="222" t="n">
        <v>0</v>
      </c>
      <c r="N29" s="222" t="n">
        <v>0</v>
      </c>
      <c r="O29" s="222" t="n">
        <v>0</v>
      </c>
      <c r="P29" s="222" t="n">
        <v>0</v>
      </c>
      <c r="Q29" s="222" t="n">
        <v>0</v>
      </c>
      <c r="R29" s="223" t="n">
        <v>3720</v>
      </c>
      <c r="S29" s="199" t="n">
        <v>3718</v>
      </c>
      <c r="T29" s="199" t="n">
        <v>3718</v>
      </c>
      <c r="U29" s="200" t="n">
        <v>0</v>
      </c>
      <c r="V29" s="200" t="n">
        <v>0</v>
      </c>
      <c r="W29" s="195" t="n">
        <v>45</v>
      </c>
      <c r="X29" s="196" t="n">
        <v>0</v>
      </c>
      <c r="Y29" s="195" t="n">
        <v>45</v>
      </c>
      <c r="Z29" s="196" t="n">
        <v>0</v>
      </c>
      <c r="AA29" s="196" t="n">
        <v>60</v>
      </c>
      <c r="AB29" s="196" t="n">
        <v>0</v>
      </c>
      <c r="AC29" s="195" t="n">
        <f aca="false">(V29-U29)+AW29</f>
        <v>5</v>
      </c>
      <c r="AD29" s="201" t="n">
        <f aca="false">U29-T29</f>
        <v>-3718</v>
      </c>
      <c r="AE29" s="196" t="n">
        <v>0</v>
      </c>
      <c r="AF29" s="202" t="str">
        <f aca="false">IF(AE29&gt;0, V29/(AE29*24),"no data")</f>
        <v>no data</v>
      </c>
      <c r="AG29" s="203" t="n">
        <f aca="false">IF(R29&gt;0,R29/24,"no data")</f>
        <v>155</v>
      </c>
      <c r="AH29" s="202" t="str">
        <f aca="false">IF(U29&gt;0,(U29/R29),"no data")</f>
        <v>no data</v>
      </c>
      <c r="AI29" s="204" t="n">
        <f aca="false">(1440-((W29*X29)+(Y29*Z29)+(AA29*AB29))/(W29+Y29+AA29))/1440</f>
        <v>1</v>
      </c>
      <c r="AJ29" s="205" t="str">
        <f aca="false">IF(U29&gt;0,(1440-((X29*W29+AQ29*AR29)+(Z29*Y29+AS29*AT29)+(AA29*AB29+AU29*AV29))/(W29+Y29+AA29))/1440,"no data")</f>
        <v>no data</v>
      </c>
      <c r="AK29" s="249" t="n">
        <v>0</v>
      </c>
      <c r="AL29" s="250" t="n">
        <v>0</v>
      </c>
      <c r="AM29" s="208" t="n">
        <f aca="false">AK29*AL29</f>
        <v>0</v>
      </c>
      <c r="AN29" s="209" t="str">
        <f aca="false">IF(U29&gt;0,((((#REF!*#REF!)+(AK29*AL29))/(U29*1000))*1000000),"no data")</f>
        <v>no data</v>
      </c>
      <c r="AO29" s="210" t="n">
        <f aca="false">S29/24</f>
        <v>154.916666666667</v>
      </c>
      <c r="AP29" s="34"/>
      <c r="AQ29" s="195" t="n">
        <v>0</v>
      </c>
      <c r="AR29" s="212" t="n">
        <v>0</v>
      </c>
      <c r="AS29" s="212" t="n">
        <v>0</v>
      </c>
      <c r="AT29" s="195" t="n">
        <v>0</v>
      </c>
      <c r="AU29" s="212" t="n">
        <v>0</v>
      </c>
      <c r="AV29" s="195" t="n">
        <v>0</v>
      </c>
      <c r="AW29" s="195" t="n">
        <v>5</v>
      </c>
      <c r="AY29" s="233" t="n">
        <v>0</v>
      </c>
      <c r="AZ29" s="233" t="n">
        <v>0</v>
      </c>
      <c r="BA29" s="233" t="n">
        <v>0</v>
      </c>
      <c r="BB29" s="233" t="n">
        <v>0</v>
      </c>
      <c r="BC29" s="233" t="str">
        <f aca="false">AN29</f>
        <v>no data</v>
      </c>
      <c r="BD29" s="234" t="n">
        <f aca="false">BA29/24</f>
        <v>0</v>
      </c>
      <c r="BE29" s="241" t="n">
        <v>0</v>
      </c>
      <c r="BF29" s="241" t="n">
        <v>0</v>
      </c>
      <c r="BG29" s="237" t="n">
        <v>0</v>
      </c>
      <c r="BH29" s="237" t="n">
        <v>0</v>
      </c>
      <c r="BI29" s="243" t="n">
        <v>50</v>
      </c>
      <c r="BJ29" s="237" t="n">
        <v>0</v>
      </c>
      <c r="BK29" s="237" t="n">
        <v>0</v>
      </c>
      <c r="BL29" s="232" t="n">
        <f aca="false">SUM(BE29:BF29)</f>
        <v>0</v>
      </c>
      <c r="BM29" s="237" t="n">
        <v>0</v>
      </c>
      <c r="BN29" s="237" t="n">
        <v>0</v>
      </c>
      <c r="BO29" s="215" t="n">
        <v>0</v>
      </c>
    </row>
    <row r="30" customFormat="false" ht="14.95" hidden="false" customHeight="true" outlineLevel="0" collapsed="false">
      <c r="A30" s="190"/>
      <c r="B30" s="191" t="n">
        <v>43819</v>
      </c>
      <c r="C30" s="192" t="n">
        <v>54.9</v>
      </c>
      <c r="D30" s="219" t="n">
        <v>0.767</v>
      </c>
      <c r="E30" s="194" t="n">
        <v>54.6</v>
      </c>
      <c r="F30" s="196" t="n">
        <v>68</v>
      </c>
      <c r="G30" s="196" t="n">
        <v>50</v>
      </c>
      <c r="H30" s="196" t="n">
        <v>0</v>
      </c>
      <c r="I30" s="196" t="n">
        <v>0</v>
      </c>
      <c r="J30" s="196" t="n">
        <v>0</v>
      </c>
      <c r="K30" s="196" t="n">
        <v>0</v>
      </c>
      <c r="L30" s="222" t="n">
        <v>0</v>
      </c>
      <c r="M30" s="222" t="n">
        <v>0</v>
      </c>
      <c r="N30" s="222" t="n">
        <v>0</v>
      </c>
      <c r="O30" s="222" t="n">
        <v>0</v>
      </c>
      <c r="P30" s="222" t="n">
        <v>0</v>
      </c>
      <c r="Q30" s="222" t="n">
        <v>0</v>
      </c>
      <c r="R30" s="223" t="n">
        <v>3720</v>
      </c>
      <c r="S30" s="199" t="n">
        <v>3716</v>
      </c>
      <c r="T30" s="199" t="n">
        <v>3716</v>
      </c>
      <c r="U30" s="200" t="n">
        <v>0</v>
      </c>
      <c r="V30" s="200" t="n">
        <v>0</v>
      </c>
      <c r="W30" s="196" t="n">
        <v>45</v>
      </c>
      <c r="X30" s="196" t="n">
        <v>0</v>
      </c>
      <c r="Y30" s="196" t="n">
        <v>45</v>
      </c>
      <c r="Z30" s="196" t="n">
        <v>0</v>
      </c>
      <c r="AA30" s="196" t="n">
        <v>60</v>
      </c>
      <c r="AB30" s="196" t="n">
        <v>0</v>
      </c>
      <c r="AC30" s="195" t="n">
        <f aca="false">(V30-U30)+AW30</f>
        <v>6</v>
      </c>
      <c r="AD30" s="201" t="n">
        <f aca="false">U30-T30</f>
        <v>-3716</v>
      </c>
      <c r="AE30" s="196" t="n">
        <v>0</v>
      </c>
      <c r="AF30" s="202" t="str">
        <f aca="false">IF(AE30&gt;0, V30/(AE30*24),"no data")</f>
        <v>no data</v>
      </c>
      <c r="AG30" s="203" t="n">
        <f aca="false">IF(R30&gt;0,R30/24,"no data")</f>
        <v>155</v>
      </c>
      <c r="AH30" s="202" t="str">
        <f aca="false">IF(U30&gt;0,(U30/R30),"no data")</f>
        <v>no data</v>
      </c>
      <c r="AI30" s="204" t="n">
        <f aca="false">(1440-((W30*X30)+(Y30*Z30)+(AA30*AB30))/(W30+Y30+AA30))/1440</f>
        <v>1</v>
      </c>
      <c r="AJ30" s="205" t="str">
        <f aca="false">IF(U30&gt;0,(1440-((X30*W30+AQ30*AR30)+(Z30*Y30+AS30*AT30)+(AA30*AB30+AU30*AV30))/(W30+Y30+AA30))/1440,"no data")</f>
        <v>no data</v>
      </c>
      <c r="AK30" s="249" t="n">
        <v>0</v>
      </c>
      <c r="AL30" s="250" t="n">
        <v>0</v>
      </c>
      <c r="AM30" s="208" t="n">
        <f aca="false">AK30*AL30</f>
        <v>0</v>
      </c>
      <c r="AN30" s="209" t="str">
        <f aca="false">IF(U30&gt;0,((((#REF!*#REF!)+(AK30*AL30))/(U30*1000))*1000000),"no data")</f>
        <v>no data</v>
      </c>
      <c r="AO30" s="210" t="n">
        <f aca="false">S30/24</f>
        <v>154.833333333333</v>
      </c>
      <c r="AP30" s="34"/>
      <c r="AQ30" s="195" t="n">
        <v>0</v>
      </c>
      <c r="AR30" s="212" t="n">
        <v>0</v>
      </c>
      <c r="AS30" s="212" t="n">
        <v>0</v>
      </c>
      <c r="AT30" s="195" t="n">
        <v>0</v>
      </c>
      <c r="AU30" s="212" t="n">
        <v>0</v>
      </c>
      <c r="AV30" s="195" t="n">
        <v>0</v>
      </c>
      <c r="AW30" s="195" t="n">
        <v>6</v>
      </c>
      <c r="AY30" s="213" t="n">
        <v>0</v>
      </c>
      <c r="AZ30" s="213" t="n">
        <v>0</v>
      </c>
      <c r="BA30" s="213" t="n">
        <v>0</v>
      </c>
      <c r="BB30" s="213" t="n">
        <v>0</v>
      </c>
      <c r="BC30" s="213" t="str">
        <f aca="false">AN30</f>
        <v>no data</v>
      </c>
      <c r="BD30" s="215" t="n">
        <f aca="false">BA30/24</f>
        <v>0</v>
      </c>
      <c r="BE30" s="240" t="n">
        <v>0</v>
      </c>
      <c r="BF30" s="241" t="n">
        <v>0</v>
      </c>
      <c r="BG30" s="242" t="n">
        <v>0</v>
      </c>
      <c r="BH30" s="243" t="n">
        <v>0</v>
      </c>
      <c r="BI30" s="243" t="n">
        <v>50</v>
      </c>
      <c r="BJ30" s="242" t="n">
        <v>0</v>
      </c>
      <c r="BK30" s="244" t="n">
        <v>0</v>
      </c>
      <c r="BL30" s="232" t="n">
        <f aca="false">SUM(BE30:BF30)</f>
        <v>0</v>
      </c>
      <c r="BM30" s="242" t="n">
        <v>0</v>
      </c>
      <c r="BN30" s="213" t="n">
        <v>0</v>
      </c>
      <c r="BO30" s="215" t="n">
        <v>0</v>
      </c>
    </row>
    <row r="31" customFormat="false" ht="14.95" hidden="false" customHeight="true" outlineLevel="0" collapsed="false">
      <c r="A31" s="190"/>
      <c r="B31" s="191" t="n">
        <v>43820</v>
      </c>
      <c r="C31" s="192" t="n">
        <v>51.7</v>
      </c>
      <c r="D31" s="219" t="n">
        <v>0.84</v>
      </c>
      <c r="E31" s="194" t="n">
        <v>53.8</v>
      </c>
      <c r="F31" s="196" t="n">
        <v>60</v>
      </c>
      <c r="G31" s="196" t="n">
        <v>46</v>
      </c>
      <c r="H31" s="196" t="n">
        <v>0</v>
      </c>
      <c r="I31" s="196" t="n">
        <v>0</v>
      </c>
      <c r="J31" s="196" t="n">
        <v>0</v>
      </c>
      <c r="K31" s="196" t="n">
        <v>0</v>
      </c>
      <c r="L31" s="222" t="n">
        <v>0</v>
      </c>
      <c r="M31" s="222" t="n">
        <v>0</v>
      </c>
      <c r="N31" s="222" t="n">
        <v>0</v>
      </c>
      <c r="O31" s="222" t="n">
        <v>0</v>
      </c>
      <c r="P31" s="222" t="n">
        <v>0</v>
      </c>
      <c r="Q31" s="222" t="n">
        <v>0</v>
      </c>
      <c r="R31" s="223" t="n">
        <v>3720</v>
      </c>
      <c r="S31" s="199" t="n">
        <v>3720</v>
      </c>
      <c r="T31" s="199" t="n">
        <v>3720</v>
      </c>
      <c r="U31" s="200" t="n">
        <v>0</v>
      </c>
      <c r="V31" s="200" t="n">
        <v>0</v>
      </c>
      <c r="W31" s="196" t="n">
        <v>45</v>
      </c>
      <c r="X31" s="196" t="n">
        <v>0</v>
      </c>
      <c r="Y31" s="196" t="n">
        <v>45</v>
      </c>
      <c r="Z31" s="196" t="n">
        <v>0</v>
      </c>
      <c r="AA31" s="196" t="n">
        <v>60</v>
      </c>
      <c r="AB31" s="196" t="n">
        <v>0</v>
      </c>
      <c r="AC31" s="195" t="n">
        <v>5</v>
      </c>
      <c r="AD31" s="201" t="n">
        <f aca="false">U31-T31</f>
        <v>-3720</v>
      </c>
      <c r="AE31" s="196" t="n">
        <v>0</v>
      </c>
      <c r="AF31" s="202" t="str">
        <f aca="false">IF(AE31&gt;0, V31/(AE31*24),"no data")</f>
        <v>no data</v>
      </c>
      <c r="AG31" s="203" t="n">
        <f aca="false">IF(R31&gt;0,R31/24,"no data")</f>
        <v>155</v>
      </c>
      <c r="AH31" s="202" t="str">
        <f aca="false">IF(U31&gt;0,(U31/R31),"no data")</f>
        <v>no data</v>
      </c>
      <c r="AI31" s="204" t="n">
        <f aca="false">(1440-((W31*X31)+(Y31*Z31)+(AA31*AB31))/(W31+Y31+AA31))/1440</f>
        <v>1</v>
      </c>
      <c r="AJ31" s="205" t="str">
        <f aca="false">IF(U31&gt;0,(1440-((X31*W31+AQ31*AR31)+(Z31*Y31+AS31*AT31)+(AA31*AB31+AU31*AV31))/(W31+Y31+AA31))/1440,"no data")</f>
        <v>no data</v>
      </c>
      <c r="AK31" s="249" t="n">
        <v>0</v>
      </c>
      <c r="AL31" s="250" t="n">
        <v>0</v>
      </c>
      <c r="AM31" s="208" t="n">
        <f aca="false">AK31*AL31</f>
        <v>0</v>
      </c>
      <c r="AN31" s="209" t="str">
        <f aca="false">IF(U31&gt;0,((((#REF!*#REF!)+(AK31*AL31))/(U31*1000))*1000000),"no data")</f>
        <v>no data</v>
      </c>
      <c r="AO31" s="210" t="n">
        <f aca="false">S31/24</f>
        <v>155</v>
      </c>
      <c r="AP31" s="34"/>
      <c r="AQ31" s="195" t="n">
        <v>0</v>
      </c>
      <c r="AR31" s="212" t="n">
        <v>0</v>
      </c>
      <c r="AS31" s="212" t="n">
        <v>0</v>
      </c>
      <c r="AT31" s="195" t="n">
        <v>0</v>
      </c>
      <c r="AU31" s="212" t="n">
        <v>0</v>
      </c>
      <c r="AV31" s="195" t="n">
        <v>0</v>
      </c>
      <c r="AW31" s="195" t="n">
        <v>5</v>
      </c>
      <c r="AY31" s="213" t="n">
        <v>0</v>
      </c>
      <c r="AZ31" s="213" t="n">
        <v>0</v>
      </c>
      <c r="BA31" s="213" t="n">
        <v>0</v>
      </c>
      <c r="BB31" s="213" t="n">
        <v>0</v>
      </c>
      <c r="BC31" s="213" t="str">
        <f aca="false">AN31</f>
        <v>no data</v>
      </c>
      <c r="BD31" s="215" t="n">
        <f aca="false">BA31/24</f>
        <v>0</v>
      </c>
      <c r="BE31" s="240" t="n">
        <v>0</v>
      </c>
      <c r="BF31" s="241" t="n">
        <v>0</v>
      </c>
      <c r="BG31" s="242" t="n">
        <v>0</v>
      </c>
      <c r="BH31" s="243" t="n">
        <v>0</v>
      </c>
      <c r="BI31" s="243" t="n">
        <v>50</v>
      </c>
      <c r="BJ31" s="242" t="n">
        <v>0</v>
      </c>
      <c r="BK31" s="244" t="n">
        <v>0</v>
      </c>
      <c r="BL31" s="232" t="n">
        <f aca="false">SUM(BE31:BF31)</f>
        <v>0</v>
      </c>
      <c r="BM31" s="242" t="n">
        <v>0</v>
      </c>
      <c r="BN31" s="213" t="n">
        <v>0</v>
      </c>
      <c r="BO31" s="215" t="n">
        <v>0</v>
      </c>
    </row>
    <row r="32" customFormat="false" ht="14.95" hidden="false" customHeight="true" outlineLevel="0" collapsed="false">
      <c r="A32" s="190"/>
      <c r="B32" s="191" t="n">
        <v>43821</v>
      </c>
      <c r="C32" s="192" t="n">
        <v>47.9</v>
      </c>
      <c r="D32" s="219" t="n">
        <v>0.906</v>
      </c>
      <c r="E32" s="194" t="n">
        <v>50.9</v>
      </c>
      <c r="F32" s="196" t="n">
        <v>52</v>
      </c>
      <c r="G32" s="196" t="n">
        <v>44</v>
      </c>
      <c r="H32" s="196" t="n">
        <v>0</v>
      </c>
      <c r="I32" s="196" t="n">
        <v>0</v>
      </c>
      <c r="J32" s="196" t="n">
        <v>0</v>
      </c>
      <c r="K32" s="196" t="n">
        <v>0</v>
      </c>
      <c r="L32" s="222" t="n">
        <v>0</v>
      </c>
      <c r="M32" s="222" t="n">
        <v>0</v>
      </c>
      <c r="N32" s="222" t="n">
        <v>0</v>
      </c>
      <c r="O32" s="222" t="n">
        <v>0</v>
      </c>
      <c r="P32" s="222" t="n">
        <v>0</v>
      </c>
      <c r="Q32" s="222" t="n">
        <v>0</v>
      </c>
      <c r="R32" s="223" t="n">
        <v>3720</v>
      </c>
      <c r="S32" s="199" t="n">
        <v>3720</v>
      </c>
      <c r="T32" s="199" t="n">
        <v>3720</v>
      </c>
      <c r="U32" s="200" t="n">
        <v>0</v>
      </c>
      <c r="V32" s="200" t="n">
        <v>0</v>
      </c>
      <c r="W32" s="196" t="n">
        <v>45</v>
      </c>
      <c r="X32" s="196" t="n">
        <v>0</v>
      </c>
      <c r="Y32" s="196" t="n">
        <v>45</v>
      </c>
      <c r="Z32" s="196" t="n">
        <v>0</v>
      </c>
      <c r="AA32" s="196" t="n">
        <v>60</v>
      </c>
      <c r="AB32" s="196" t="n">
        <v>0</v>
      </c>
      <c r="AC32" s="195" t="n">
        <v>5</v>
      </c>
      <c r="AD32" s="201" t="n">
        <f aca="false">U32-T32</f>
        <v>-3720</v>
      </c>
      <c r="AE32" s="196" t="n">
        <v>0</v>
      </c>
      <c r="AF32" s="202" t="str">
        <f aca="false">IF(AE32&gt;0, V32/(AE32*24),"no data")</f>
        <v>no data</v>
      </c>
      <c r="AG32" s="203" t="n">
        <f aca="false">IF(R32&gt;0,R32/24,"no data")</f>
        <v>155</v>
      </c>
      <c r="AH32" s="202" t="str">
        <f aca="false">IF(U32&gt;0,(U32/R32),"no data")</f>
        <v>no data</v>
      </c>
      <c r="AI32" s="204" t="n">
        <f aca="false">(1440-((W32*X32)+(Y32*Z32)+(AA32*AB32))/(W32+Y32+AA32))/1440</f>
        <v>1</v>
      </c>
      <c r="AJ32" s="205" t="str">
        <f aca="false">IF(U32&gt;0,(1440-((X32*W32+AQ32*AR32)+(Z32*Y32+AS32*AT32)+(AA32*AB32+AU32*AV32))/(W32+Y32+AA32))/1440,"no data")</f>
        <v>no data</v>
      </c>
      <c r="AK32" s="249" t="n">
        <v>0</v>
      </c>
      <c r="AL32" s="250" t="n">
        <v>0</v>
      </c>
      <c r="AM32" s="208" t="n">
        <f aca="false">AK32*AL32</f>
        <v>0</v>
      </c>
      <c r="AN32" s="209" t="str">
        <f aca="false">IF(U32&gt;0,((((#REF!*#REF!)+(AK32*AL32))/(U32*1000))*1000000),"no data")</f>
        <v>no data</v>
      </c>
      <c r="AO32" s="210" t="n">
        <f aca="false">S32/24</f>
        <v>155</v>
      </c>
      <c r="AP32" s="34"/>
      <c r="AQ32" s="195" t="n">
        <v>0</v>
      </c>
      <c r="AR32" s="212" t="n">
        <v>0</v>
      </c>
      <c r="AS32" s="212" t="n">
        <v>0</v>
      </c>
      <c r="AT32" s="195" t="n">
        <v>0</v>
      </c>
      <c r="AU32" s="212" t="n">
        <v>0</v>
      </c>
      <c r="AV32" s="195" t="n">
        <v>0</v>
      </c>
      <c r="AW32" s="195" t="n">
        <v>5</v>
      </c>
      <c r="AY32" s="213" t="n">
        <v>0</v>
      </c>
      <c r="AZ32" s="213" t="n">
        <v>0</v>
      </c>
      <c r="BA32" s="213" t="n">
        <v>0</v>
      </c>
      <c r="BB32" s="213" t="n">
        <v>0</v>
      </c>
      <c r="BC32" s="213" t="str">
        <f aca="false">AN32</f>
        <v>no data</v>
      </c>
      <c r="BD32" s="215" t="n">
        <f aca="false">BA32/24</f>
        <v>0</v>
      </c>
      <c r="BE32" s="240" t="n">
        <v>0</v>
      </c>
      <c r="BF32" s="241" t="n">
        <v>0</v>
      </c>
      <c r="BG32" s="242" t="n">
        <v>0</v>
      </c>
      <c r="BH32" s="243" t="n">
        <v>0</v>
      </c>
      <c r="BI32" s="243" t="n">
        <v>50</v>
      </c>
      <c r="BJ32" s="242" t="n">
        <v>0</v>
      </c>
      <c r="BK32" s="244" t="n">
        <v>0</v>
      </c>
      <c r="BL32" s="232" t="n">
        <v>0</v>
      </c>
      <c r="BM32" s="242" t="n">
        <v>0</v>
      </c>
      <c r="BN32" s="213" t="n">
        <v>0</v>
      </c>
      <c r="BO32" s="215" t="n">
        <v>0</v>
      </c>
    </row>
    <row r="33" customFormat="false" ht="14.95" hidden="false" customHeight="true" outlineLevel="0" collapsed="false">
      <c r="A33" s="190"/>
      <c r="B33" s="191" t="n">
        <v>43822</v>
      </c>
      <c r="C33" s="192" t="n">
        <v>48.17</v>
      </c>
      <c r="D33" s="219" t="n">
        <v>0.855</v>
      </c>
      <c r="E33" s="194" t="n">
        <v>51.42</v>
      </c>
      <c r="F33" s="195" t="n">
        <v>52.45</v>
      </c>
      <c r="G33" s="195" t="n">
        <v>44.66</v>
      </c>
      <c r="H33" s="196" t="n">
        <v>0</v>
      </c>
      <c r="I33" s="196" t="n">
        <v>0</v>
      </c>
      <c r="J33" s="196" t="n">
        <v>0</v>
      </c>
      <c r="K33" s="196" t="n">
        <v>0</v>
      </c>
      <c r="L33" s="246" t="n">
        <v>0</v>
      </c>
      <c r="M33" s="246" t="n">
        <v>0</v>
      </c>
      <c r="N33" s="246" t="n">
        <v>0</v>
      </c>
      <c r="O33" s="246" t="n">
        <v>0</v>
      </c>
      <c r="P33" s="246" t="n">
        <v>0</v>
      </c>
      <c r="Q33" s="246" t="n">
        <v>0</v>
      </c>
      <c r="R33" s="246" t="n">
        <v>3720</v>
      </c>
      <c r="S33" s="199" t="n">
        <v>3720</v>
      </c>
      <c r="T33" s="199" t="n">
        <v>3720</v>
      </c>
      <c r="U33" s="200" t="n">
        <v>0</v>
      </c>
      <c r="V33" s="200" t="n">
        <v>0</v>
      </c>
      <c r="W33" s="196" t="n">
        <v>48</v>
      </c>
      <c r="X33" s="196" t="n">
        <v>0</v>
      </c>
      <c r="Y33" s="196" t="n">
        <v>48</v>
      </c>
      <c r="Z33" s="195" t="n">
        <v>0</v>
      </c>
      <c r="AA33" s="196" t="n">
        <v>60</v>
      </c>
      <c r="AB33" s="195" t="n">
        <v>0</v>
      </c>
      <c r="AC33" s="195" t="n">
        <f aca="false">(V33-U33)+AW33</f>
        <v>6</v>
      </c>
      <c r="AD33" s="201" t="n">
        <f aca="false">U33-T33</f>
        <v>-3720</v>
      </c>
      <c r="AE33" s="195" t="n">
        <v>0</v>
      </c>
      <c r="AF33" s="202" t="str">
        <f aca="false">IF(AE33&gt;0, V33/(AE33*24),"no data")</f>
        <v>no data</v>
      </c>
      <c r="AG33" s="203" t="n">
        <f aca="false">IF(R33&gt;0,R33/24,"no data")</f>
        <v>155</v>
      </c>
      <c r="AH33" s="202" t="str">
        <f aca="false">IF(U33&gt;0,(U33/R33),"no data")</f>
        <v>no data</v>
      </c>
      <c r="AI33" s="204" t="n">
        <f aca="false">(1440-((W33*X33)+(Y33*Z33)+(AA33*AB33))/(W33+Y33+AA33))/1440</f>
        <v>1</v>
      </c>
      <c r="AJ33" s="205" t="str">
        <f aca="false">IF(U33&gt;0,(1440-((X33*W33+AQ33*AR33)+(Z33*Y33+AS33*AT33)+(AA33*AB33+AU33*AV33))/(W33+Y33+AA33))/1440,"no data")</f>
        <v>no data</v>
      </c>
      <c r="AK33" s="249" t="n">
        <v>0</v>
      </c>
      <c r="AL33" s="250" t="n">
        <v>0</v>
      </c>
      <c r="AM33" s="208" t="n">
        <f aca="false">AK33*AL33</f>
        <v>0</v>
      </c>
      <c r="AN33" s="209" t="str">
        <f aca="false">IF(U33&gt;0,((((#REF!*#REF!)+(AK33*AL33))/(U33*1000))*1000000),"no data")</f>
        <v>no data</v>
      </c>
      <c r="AO33" s="210" t="n">
        <f aca="false">S33/24</f>
        <v>155</v>
      </c>
      <c r="AP33" s="34"/>
      <c r="AQ33" s="195" t="n">
        <v>0</v>
      </c>
      <c r="AR33" s="212" t="n">
        <v>0</v>
      </c>
      <c r="AS33" s="212" t="n">
        <v>0</v>
      </c>
      <c r="AT33" s="195" t="n">
        <v>0</v>
      </c>
      <c r="AU33" s="212" t="n">
        <v>0</v>
      </c>
      <c r="AV33" s="195" t="n">
        <v>0</v>
      </c>
      <c r="AW33" s="195" t="n">
        <v>6</v>
      </c>
      <c r="AY33" s="213" t="n">
        <v>0</v>
      </c>
      <c r="AZ33" s="213" t="n">
        <v>0</v>
      </c>
      <c r="BA33" s="213" t="n">
        <v>0</v>
      </c>
      <c r="BB33" s="213" t="n">
        <v>0</v>
      </c>
      <c r="BC33" s="213" t="str">
        <f aca="false">AN33</f>
        <v>no data</v>
      </c>
      <c r="BD33" s="215" t="n">
        <f aca="false">BA33/24</f>
        <v>0</v>
      </c>
      <c r="BE33" s="240" t="n">
        <v>0</v>
      </c>
      <c r="BF33" s="241" t="n">
        <v>0</v>
      </c>
      <c r="BG33" s="242" t="n">
        <v>0</v>
      </c>
      <c r="BH33" s="242" t="n">
        <v>0</v>
      </c>
      <c r="BI33" s="243" t="n">
        <v>50</v>
      </c>
      <c r="BJ33" s="242" t="n">
        <v>0</v>
      </c>
      <c r="BK33" s="244" t="n">
        <v>0</v>
      </c>
      <c r="BL33" s="232" t="n">
        <f aca="false">SUM(BE33:BF33)</f>
        <v>0</v>
      </c>
      <c r="BM33" s="213" t="n">
        <v>0</v>
      </c>
      <c r="BN33" s="213" t="n">
        <v>0</v>
      </c>
      <c r="BO33" s="215" t="n">
        <v>0</v>
      </c>
    </row>
    <row r="34" customFormat="false" ht="14.95" hidden="false" customHeight="true" outlineLevel="0" collapsed="false">
      <c r="A34" s="251" t="s">
        <v>136</v>
      </c>
      <c r="B34" s="55" t="n">
        <v>43823</v>
      </c>
      <c r="C34" s="56" t="n">
        <v>47.88</v>
      </c>
      <c r="D34" s="57" t="n">
        <v>0.8846</v>
      </c>
      <c r="E34" s="58" t="n">
        <v>51</v>
      </c>
      <c r="F34" s="59" t="n">
        <v>50</v>
      </c>
      <c r="G34" s="59" t="n">
        <v>45</v>
      </c>
      <c r="H34" s="60" t="n">
        <v>0</v>
      </c>
      <c r="I34" s="60" t="n">
        <v>0</v>
      </c>
      <c r="J34" s="60" t="n">
        <v>0</v>
      </c>
      <c r="K34" s="60" t="n">
        <v>0</v>
      </c>
      <c r="L34" s="61" t="n">
        <v>0</v>
      </c>
      <c r="M34" s="61" t="n">
        <v>0</v>
      </c>
      <c r="N34" s="61" t="n">
        <v>0</v>
      </c>
      <c r="O34" s="61" t="n">
        <v>0</v>
      </c>
      <c r="P34" s="61" t="n">
        <v>0</v>
      </c>
      <c r="Q34" s="61" t="n">
        <v>0</v>
      </c>
      <c r="R34" s="61" t="n">
        <v>3720</v>
      </c>
      <c r="S34" s="62" t="n">
        <v>3720</v>
      </c>
      <c r="T34" s="62" t="n">
        <v>3720</v>
      </c>
      <c r="U34" s="63" t="n">
        <v>0</v>
      </c>
      <c r="V34" s="63" t="n">
        <v>0</v>
      </c>
      <c r="W34" s="60" t="n">
        <v>48</v>
      </c>
      <c r="X34" s="60" t="n">
        <v>0</v>
      </c>
      <c r="Y34" s="60" t="n">
        <v>48</v>
      </c>
      <c r="Z34" s="60" t="n">
        <v>0</v>
      </c>
      <c r="AA34" s="60" t="n">
        <v>60</v>
      </c>
      <c r="AB34" s="59" t="n">
        <v>0</v>
      </c>
      <c r="AC34" s="59" t="n">
        <f aca="false">(V34-U34)+AW34</f>
        <v>6</v>
      </c>
      <c r="AD34" s="65" t="n">
        <f aca="false">U34-T34</f>
        <v>-3720</v>
      </c>
      <c r="AE34" s="59" t="n">
        <v>0</v>
      </c>
      <c r="AF34" s="66" t="str">
        <f aca="false">IF(AE34&gt;0, V34/(AE34*24),"no data")</f>
        <v>no data</v>
      </c>
      <c r="AG34" s="67" t="n">
        <f aca="false">IF(R34&gt;0,R34/24,"no data")</f>
        <v>155</v>
      </c>
      <c r="AH34" s="66" t="str">
        <f aca="false">IF(U34&gt;0,(U34/R34),"no data")</f>
        <v>no data</v>
      </c>
      <c r="AI34" s="68" t="n">
        <f aca="false">(1440-((W34*X34)+(Y34*Z34)+(AA34*AB34))/(W34+Y34+AA34))/1440</f>
        <v>1</v>
      </c>
      <c r="AJ34" s="69" t="str">
        <f aca="false">IF(U34&gt;0,(1440-((X34*W34+AQ34*AR34)+(Z34*Y34+AS34*AT34)+(AA34*AB34+AU34*AV34))/(W34+Y34+AA34))/1440,"no data")</f>
        <v>no data</v>
      </c>
      <c r="AK34" s="91" t="n">
        <v>0</v>
      </c>
      <c r="AL34" s="166" t="n">
        <v>0</v>
      </c>
      <c r="AM34" s="58" t="n">
        <f aca="false">AK34*AL34</f>
        <v>0</v>
      </c>
      <c r="AN34" s="166" t="str">
        <f aca="false">IF(U34&gt;0,((((#REF!*#REF!)+(AK34*AL34))/(U34*1000))*1000000),"no data")</f>
        <v>no data</v>
      </c>
      <c r="AO34" s="168" t="n">
        <f aca="false">S34/24</f>
        <v>155</v>
      </c>
      <c r="AP34" s="34"/>
      <c r="AQ34" s="59" t="n">
        <v>0</v>
      </c>
      <c r="AR34" s="76" t="n">
        <v>0</v>
      </c>
      <c r="AS34" s="76" t="n">
        <v>0</v>
      </c>
      <c r="AT34" s="59" t="n">
        <v>0</v>
      </c>
      <c r="AU34" s="76" t="n">
        <v>0</v>
      </c>
      <c r="AV34" s="59" t="n">
        <v>0</v>
      </c>
      <c r="AW34" s="59" t="n">
        <v>6</v>
      </c>
      <c r="AY34" s="77" t="n">
        <v>0</v>
      </c>
      <c r="AZ34" s="77" t="n">
        <v>0</v>
      </c>
      <c r="BA34" s="77" t="n">
        <v>0</v>
      </c>
      <c r="BB34" s="77" t="n">
        <v>0</v>
      </c>
      <c r="BC34" s="77" t="str">
        <f aca="false">AN34</f>
        <v>no data</v>
      </c>
      <c r="BD34" s="139" t="n">
        <f aca="false">BA34/24</f>
        <v>0</v>
      </c>
      <c r="BE34" s="79" t="n">
        <v>0</v>
      </c>
      <c r="BF34" s="80" t="n">
        <v>0</v>
      </c>
      <c r="BG34" s="82" t="n">
        <v>0</v>
      </c>
      <c r="BH34" s="82" t="n">
        <v>0</v>
      </c>
      <c r="BI34" s="142" t="n">
        <v>50</v>
      </c>
      <c r="BJ34" s="82" t="n">
        <v>0</v>
      </c>
      <c r="BK34" s="81" t="n">
        <v>0</v>
      </c>
      <c r="BL34" s="78" t="n">
        <f aca="false">SUM(BE34:BF34)</f>
        <v>0</v>
      </c>
      <c r="BM34" s="77" t="n">
        <v>0</v>
      </c>
      <c r="BN34" s="77" t="n">
        <v>0</v>
      </c>
      <c r="BO34" s="78" t="n">
        <v>0</v>
      </c>
    </row>
    <row r="35" customFormat="false" ht="14.3" hidden="false" customHeight="false" outlineLevel="0" collapsed="false">
      <c r="A35" s="251"/>
      <c r="B35" s="55" t="n">
        <v>43824</v>
      </c>
      <c r="C35" s="56" t="n">
        <v>47.3</v>
      </c>
      <c r="D35" s="57" t="n">
        <v>0.792</v>
      </c>
      <c r="E35" s="58" t="n">
        <v>47.5</v>
      </c>
      <c r="F35" s="59" t="n">
        <v>54</v>
      </c>
      <c r="G35" s="59" t="n">
        <v>43</v>
      </c>
      <c r="H35" s="60" t="n">
        <v>0</v>
      </c>
      <c r="I35" s="60" t="n">
        <v>0</v>
      </c>
      <c r="J35" s="60" t="n">
        <v>0</v>
      </c>
      <c r="K35" s="60" t="n">
        <v>0</v>
      </c>
      <c r="L35" s="61" t="n">
        <v>0</v>
      </c>
      <c r="M35" s="61" t="n">
        <v>0</v>
      </c>
      <c r="N35" s="61" t="n">
        <v>0</v>
      </c>
      <c r="O35" s="61" t="n">
        <v>0</v>
      </c>
      <c r="P35" s="61" t="n">
        <v>0</v>
      </c>
      <c r="Q35" s="61" t="n">
        <v>0</v>
      </c>
      <c r="R35" s="61" t="n">
        <v>3720</v>
      </c>
      <c r="S35" s="62" t="n">
        <v>3720</v>
      </c>
      <c r="T35" s="62" t="n">
        <v>3720</v>
      </c>
      <c r="U35" s="63" t="n">
        <v>0</v>
      </c>
      <c r="V35" s="63" t="n">
        <v>0</v>
      </c>
      <c r="W35" s="60" t="n">
        <v>48</v>
      </c>
      <c r="X35" s="60" t="n">
        <v>0</v>
      </c>
      <c r="Y35" s="60" t="n">
        <v>48</v>
      </c>
      <c r="Z35" s="60" t="n">
        <v>0</v>
      </c>
      <c r="AA35" s="60" t="n">
        <v>60</v>
      </c>
      <c r="AB35" s="59" t="n">
        <v>0</v>
      </c>
      <c r="AC35" s="59" t="n">
        <f aca="false">(V35-U35)+AW35</f>
        <v>5</v>
      </c>
      <c r="AD35" s="65" t="n">
        <f aca="false">U35-T35</f>
        <v>-3720</v>
      </c>
      <c r="AE35" s="59" t="n">
        <v>0</v>
      </c>
      <c r="AF35" s="66" t="str">
        <f aca="false">IF(AE35&gt;0, V35/(AE35*24),"no data")</f>
        <v>no data</v>
      </c>
      <c r="AG35" s="67" t="n">
        <f aca="false">IF(R35&gt;0,R35/24,"no data")</f>
        <v>155</v>
      </c>
      <c r="AH35" s="66" t="str">
        <f aca="false">IF(U35&gt;0,(U35/R35),"no data")</f>
        <v>no data</v>
      </c>
      <c r="AI35" s="68" t="n">
        <f aca="false">(1440-((W35*X35)+(Y35*Z35)+(AA35*AB35))/(W35+Y35+AA35))/1440</f>
        <v>1</v>
      </c>
      <c r="AJ35" s="69" t="str">
        <f aca="false">IF(U35&gt;0,(1440-((X35*W35+AQ35*AR35)+(Z35*Y35+AS35*AT35)+(AA35*AB35+AU35*AV35))/(W35+Y35+AA35))/1440,"no data")</f>
        <v>no data</v>
      </c>
      <c r="AK35" s="91" t="n">
        <v>0</v>
      </c>
      <c r="AL35" s="166" t="n">
        <v>0</v>
      </c>
      <c r="AM35" s="58" t="n">
        <f aca="false">AK35*AL35</f>
        <v>0</v>
      </c>
      <c r="AN35" s="166" t="str">
        <f aca="false">IF(U35&gt;0,((((#REF!*#REF!)+(AK35*AL35))/(U35*1000))*1000000),"no data")</f>
        <v>no data</v>
      </c>
      <c r="AO35" s="168" t="n">
        <f aca="false">S35/24</f>
        <v>155</v>
      </c>
      <c r="AP35" s="34"/>
      <c r="AQ35" s="59" t="n">
        <v>0</v>
      </c>
      <c r="AR35" s="76" t="n">
        <v>0</v>
      </c>
      <c r="AS35" s="76" t="n">
        <v>0</v>
      </c>
      <c r="AT35" s="59" t="n">
        <v>0</v>
      </c>
      <c r="AU35" s="76" t="n">
        <v>0</v>
      </c>
      <c r="AV35" s="59" t="n">
        <v>0</v>
      </c>
      <c r="AW35" s="59" t="n">
        <v>5</v>
      </c>
      <c r="AY35" s="77" t="n">
        <v>0</v>
      </c>
      <c r="AZ35" s="77" t="n">
        <v>0</v>
      </c>
      <c r="BA35" s="77" t="n">
        <v>0</v>
      </c>
      <c r="BB35" s="77" t="n">
        <v>0</v>
      </c>
      <c r="BC35" s="77" t="str">
        <f aca="false">AN35</f>
        <v>no data</v>
      </c>
      <c r="BD35" s="139" t="n">
        <f aca="false">BA35/24</f>
        <v>0</v>
      </c>
      <c r="BE35" s="79" t="n">
        <v>0</v>
      </c>
      <c r="BF35" s="80" t="n">
        <v>0</v>
      </c>
      <c r="BG35" s="82" t="n">
        <v>0</v>
      </c>
      <c r="BH35" s="82" t="n">
        <v>0</v>
      </c>
      <c r="BI35" s="142" t="n">
        <v>50</v>
      </c>
      <c r="BJ35" s="82" t="n">
        <v>0</v>
      </c>
      <c r="BK35" s="81" t="n">
        <v>0</v>
      </c>
      <c r="BL35" s="78" t="n">
        <f aca="false">SUM(BE35:BF35)</f>
        <v>0</v>
      </c>
      <c r="BM35" s="77" t="n">
        <v>0</v>
      </c>
      <c r="BN35" s="77" t="n">
        <v>0</v>
      </c>
      <c r="BO35" s="78" t="n">
        <v>0</v>
      </c>
    </row>
    <row r="36" customFormat="false" ht="14.3" hidden="false" customHeight="false" outlineLevel="0" collapsed="false">
      <c r="A36" s="251"/>
      <c r="B36" s="55" t="n">
        <v>43825</v>
      </c>
      <c r="C36" s="56" t="n">
        <v>43.71</v>
      </c>
      <c r="D36" s="57" t="n">
        <v>0.8933</v>
      </c>
      <c r="E36" s="58" t="n">
        <v>46.63</v>
      </c>
      <c r="F36" s="59" t="n">
        <v>47</v>
      </c>
      <c r="G36" s="59" t="n">
        <v>39</v>
      </c>
      <c r="H36" s="60" t="n">
        <v>0</v>
      </c>
      <c r="I36" s="60" t="n">
        <v>0</v>
      </c>
      <c r="J36" s="60" t="n">
        <v>0</v>
      </c>
      <c r="K36" s="60" t="n">
        <v>0</v>
      </c>
      <c r="L36" s="61" t="n">
        <v>0</v>
      </c>
      <c r="M36" s="61" t="n">
        <v>0</v>
      </c>
      <c r="N36" s="61" t="n">
        <v>0</v>
      </c>
      <c r="O36" s="61" t="n">
        <v>0</v>
      </c>
      <c r="P36" s="61" t="n">
        <v>0</v>
      </c>
      <c r="Q36" s="61" t="n">
        <v>0</v>
      </c>
      <c r="R36" s="61" t="n">
        <v>3720</v>
      </c>
      <c r="S36" s="62" t="n">
        <v>3720</v>
      </c>
      <c r="T36" s="62" t="n">
        <v>3720</v>
      </c>
      <c r="U36" s="63" t="n">
        <v>0</v>
      </c>
      <c r="V36" s="63" t="n">
        <v>0</v>
      </c>
      <c r="W36" s="60" t="n">
        <v>48</v>
      </c>
      <c r="X36" s="60" t="n">
        <v>0</v>
      </c>
      <c r="Y36" s="60" t="n">
        <v>48</v>
      </c>
      <c r="Z36" s="60" t="n">
        <v>0</v>
      </c>
      <c r="AA36" s="60" t="n">
        <v>60</v>
      </c>
      <c r="AB36" s="59" t="n">
        <v>0</v>
      </c>
      <c r="AC36" s="59" t="n">
        <f aca="false">(V36-U36)+AW36</f>
        <v>6</v>
      </c>
      <c r="AD36" s="65" t="n">
        <f aca="false">U36-T36</f>
        <v>-3720</v>
      </c>
      <c r="AE36" s="59" t="n">
        <v>0</v>
      </c>
      <c r="AF36" s="66" t="str">
        <f aca="false">IF(AE36&gt;0, V36/(AE36*24),"no data")</f>
        <v>no data</v>
      </c>
      <c r="AG36" s="67" t="n">
        <f aca="false">IF(R36&gt;0,R36/24,"no data")</f>
        <v>155</v>
      </c>
      <c r="AH36" s="66" t="str">
        <f aca="false">IF(U36&gt;0,(U36/R36),"no data")</f>
        <v>no data</v>
      </c>
      <c r="AI36" s="68" t="n">
        <f aca="false">(1440-((W36*X36)+(Y36*Z36)+(AA36*AB36))/(W36+Y36+AA36))/1440</f>
        <v>1</v>
      </c>
      <c r="AJ36" s="69" t="str">
        <f aca="false">IF(U36&gt;0,(1440-((X36*W36+AQ36*AR36)+(Z36*Y36+AS36*AT36)+(AA36*AB36+AU36*AV36))/(W36+Y36+AA36))/1440,"no data")</f>
        <v>no data</v>
      </c>
      <c r="AK36" s="91" t="n">
        <v>0</v>
      </c>
      <c r="AL36" s="166" t="n">
        <v>0</v>
      </c>
      <c r="AM36" s="58" t="n">
        <f aca="false">AK36*AL36</f>
        <v>0</v>
      </c>
      <c r="AN36" s="166" t="str">
        <f aca="false">IF(U36&gt;0,((((#REF!*#REF!)+(AK36*AL36))/(U36*1000))*1000000),"no data")</f>
        <v>no data</v>
      </c>
      <c r="AO36" s="168" t="n">
        <f aca="false">S36/24</f>
        <v>155</v>
      </c>
      <c r="AP36" s="34"/>
      <c r="AQ36" s="59" t="n">
        <v>0</v>
      </c>
      <c r="AR36" s="76" t="n">
        <v>0</v>
      </c>
      <c r="AS36" s="76" t="n">
        <v>0</v>
      </c>
      <c r="AT36" s="59" t="n">
        <v>0</v>
      </c>
      <c r="AU36" s="76" t="n">
        <v>0</v>
      </c>
      <c r="AV36" s="59" t="n">
        <v>0</v>
      </c>
      <c r="AW36" s="59" t="n">
        <v>6</v>
      </c>
      <c r="AY36" s="77" t="n">
        <v>0</v>
      </c>
      <c r="AZ36" s="77" t="n">
        <v>0</v>
      </c>
      <c r="BA36" s="77" t="n">
        <v>0</v>
      </c>
      <c r="BB36" s="77" t="n">
        <v>0</v>
      </c>
      <c r="BC36" s="77" t="str">
        <f aca="false">AN36</f>
        <v>no data</v>
      </c>
      <c r="BD36" s="139" t="n">
        <f aca="false">BA36/24</f>
        <v>0</v>
      </c>
      <c r="BE36" s="79" t="n">
        <v>0</v>
      </c>
      <c r="BF36" s="80" t="n">
        <v>0</v>
      </c>
      <c r="BG36" s="82" t="n">
        <v>0</v>
      </c>
      <c r="BH36" s="82" t="n">
        <v>0</v>
      </c>
      <c r="BI36" s="142" t="n">
        <v>50</v>
      </c>
      <c r="BJ36" s="82" t="n">
        <v>0</v>
      </c>
      <c r="BK36" s="81" t="n">
        <v>0</v>
      </c>
      <c r="BL36" s="78" t="n">
        <f aca="false">SUM(BE36:BF36)</f>
        <v>0</v>
      </c>
      <c r="BM36" s="77" t="n">
        <v>0</v>
      </c>
      <c r="BN36" s="77" t="n">
        <v>0</v>
      </c>
      <c r="BO36" s="78" t="n">
        <v>0</v>
      </c>
    </row>
    <row r="37" customFormat="false" ht="14.3" hidden="false" customHeight="false" outlineLevel="0" collapsed="false">
      <c r="A37" s="251"/>
      <c r="B37" s="55" t="n">
        <v>43826</v>
      </c>
      <c r="C37" s="56" t="n">
        <v>43.9</v>
      </c>
      <c r="D37" s="57" t="n">
        <v>0.863</v>
      </c>
      <c r="E37" s="58" t="n">
        <v>46.7</v>
      </c>
      <c r="F37" s="59" t="n">
        <v>46</v>
      </c>
      <c r="G37" s="59" t="n">
        <v>41</v>
      </c>
      <c r="H37" s="60" t="n">
        <v>0</v>
      </c>
      <c r="I37" s="60" t="n">
        <v>0</v>
      </c>
      <c r="J37" s="60" t="n">
        <v>0</v>
      </c>
      <c r="K37" s="60" t="n">
        <v>0</v>
      </c>
      <c r="L37" s="61" t="n">
        <v>0</v>
      </c>
      <c r="M37" s="61" t="n">
        <v>0</v>
      </c>
      <c r="N37" s="61" t="n">
        <v>0</v>
      </c>
      <c r="O37" s="61" t="n">
        <v>0</v>
      </c>
      <c r="P37" s="61" t="n">
        <v>0</v>
      </c>
      <c r="Q37" s="61" t="n">
        <v>0</v>
      </c>
      <c r="R37" s="61" t="n">
        <v>3720</v>
      </c>
      <c r="S37" s="62" t="n">
        <v>3720</v>
      </c>
      <c r="T37" s="62" t="n">
        <v>3720</v>
      </c>
      <c r="U37" s="63" t="n">
        <v>0</v>
      </c>
      <c r="V37" s="63" t="n">
        <v>0</v>
      </c>
      <c r="W37" s="60" t="n">
        <v>48</v>
      </c>
      <c r="X37" s="60" t="n">
        <v>0</v>
      </c>
      <c r="Y37" s="60" t="n">
        <v>48</v>
      </c>
      <c r="Z37" s="60" t="n">
        <v>0</v>
      </c>
      <c r="AA37" s="60" t="n">
        <v>60</v>
      </c>
      <c r="AB37" s="59" t="n">
        <v>0</v>
      </c>
      <c r="AC37" s="59" t="n">
        <v>5</v>
      </c>
      <c r="AD37" s="65" t="n">
        <f aca="false">U37-T37</f>
        <v>-3720</v>
      </c>
      <c r="AE37" s="59" t="n">
        <v>0</v>
      </c>
      <c r="AF37" s="66" t="str">
        <f aca="false">IF(AE37&gt;0, V37/(AE37*24),"no data")</f>
        <v>no data</v>
      </c>
      <c r="AG37" s="67" t="n">
        <f aca="false">IF(R37&gt;0,R37/24,"no data")</f>
        <v>155</v>
      </c>
      <c r="AH37" s="66" t="str">
        <f aca="false">IF(U37&gt;0,(U37/R37),"no data")</f>
        <v>no data</v>
      </c>
      <c r="AI37" s="68" t="n">
        <f aca="false">(1440-((W37*X37)+(Y37*Z37)+(AA37*AB37))/(W37+Y37+AA37))/1440</f>
        <v>1</v>
      </c>
      <c r="AJ37" s="69" t="str">
        <f aca="false">IF(U37&gt;0,(1440-((X37*W37+AQ37*AR37)+(Z37*Y37+AS37*AT37)+(AA37*AB37+AU37*AV37))/(W37+Y37+AA37))/1440,"no data")</f>
        <v>no data</v>
      </c>
      <c r="AK37" s="91" t="n">
        <v>0</v>
      </c>
      <c r="AL37" s="166" t="n">
        <v>0</v>
      </c>
      <c r="AM37" s="58" t="n">
        <f aca="false">AK37*AL37</f>
        <v>0</v>
      </c>
      <c r="AN37" s="166" t="str">
        <f aca="false">IF(U37&gt;0,((((#REF!*#REF!)+(AK37*AL37))/(U37*1000))*1000000),"no data")</f>
        <v>no data</v>
      </c>
      <c r="AO37" s="168" t="n">
        <f aca="false">S37/24</f>
        <v>155</v>
      </c>
      <c r="AP37" s="34"/>
      <c r="AQ37" s="59" t="n">
        <v>0</v>
      </c>
      <c r="AR37" s="76" t="n">
        <v>0</v>
      </c>
      <c r="AS37" s="76" t="n">
        <v>0</v>
      </c>
      <c r="AT37" s="59" t="n">
        <v>0</v>
      </c>
      <c r="AU37" s="76" t="n">
        <v>0</v>
      </c>
      <c r="AV37" s="59" t="n">
        <v>0</v>
      </c>
      <c r="AW37" s="59" t="n">
        <v>5</v>
      </c>
      <c r="AY37" s="77" t="n">
        <v>0</v>
      </c>
      <c r="AZ37" s="77" t="n">
        <v>0</v>
      </c>
      <c r="BA37" s="77" t="n">
        <v>0</v>
      </c>
      <c r="BB37" s="77" t="n">
        <v>0</v>
      </c>
      <c r="BC37" s="77" t="str">
        <f aca="false">AN37</f>
        <v>no data</v>
      </c>
      <c r="BD37" s="139" t="n">
        <f aca="false">BA37/24</f>
        <v>0</v>
      </c>
      <c r="BE37" s="79" t="n">
        <v>0</v>
      </c>
      <c r="BF37" s="80" t="n">
        <v>0</v>
      </c>
      <c r="BG37" s="82" t="n">
        <v>0</v>
      </c>
      <c r="BH37" s="82" t="n">
        <v>0</v>
      </c>
      <c r="BI37" s="142" t="n">
        <v>49.97</v>
      </c>
      <c r="BJ37" s="82" t="n">
        <v>0</v>
      </c>
      <c r="BK37" s="81" t="n">
        <v>0</v>
      </c>
      <c r="BL37" s="78" t="n">
        <f aca="false">SUM(BE37:BF37)</f>
        <v>0</v>
      </c>
      <c r="BM37" s="77" t="n">
        <v>0</v>
      </c>
      <c r="BN37" s="77" t="n">
        <v>0</v>
      </c>
      <c r="BO37" s="78" t="n">
        <v>0</v>
      </c>
    </row>
    <row r="38" customFormat="false" ht="14.3" hidden="false" customHeight="false" outlineLevel="0" collapsed="false">
      <c r="A38" s="251"/>
      <c r="B38" s="55" t="n">
        <v>43827</v>
      </c>
      <c r="C38" s="56" t="n">
        <v>45.8</v>
      </c>
      <c r="D38" s="57" t="n">
        <v>0.757</v>
      </c>
      <c r="E38" s="58" t="n">
        <v>47.2</v>
      </c>
      <c r="F38" s="59" t="n">
        <v>47</v>
      </c>
      <c r="G38" s="59" t="n">
        <v>45</v>
      </c>
      <c r="H38" s="60" t="n">
        <v>0</v>
      </c>
      <c r="I38" s="60" t="n">
        <v>0</v>
      </c>
      <c r="J38" s="60" t="n">
        <v>0</v>
      </c>
      <c r="K38" s="60" t="n">
        <v>0</v>
      </c>
      <c r="L38" s="61" t="n">
        <v>0</v>
      </c>
      <c r="M38" s="61" t="n">
        <v>0</v>
      </c>
      <c r="N38" s="61" t="n">
        <v>0</v>
      </c>
      <c r="O38" s="61" t="n">
        <v>0</v>
      </c>
      <c r="P38" s="61" t="n">
        <v>0</v>
      </c>
      <c r="Q38" s="61" t="n">
        <v>0</v>
      </c>
      <c r="R38" s="61" t="n">
        <v>3720</v>
      </c>
      <c r="S38" s="62" t="n">
        <v>3720</v>
      </c>
      <c r="T38" s="62" t="n">
        <v>3720</v>
      </c>
      <c r="U38" s="63" t="n">
        <v>0</v>
      </c>
      <c r="V38" s="63" t="n">
        <v>0</v>
      </c>
      <c r="W38" s="60" t="n">
        <v>48</v>
      </c>
      <c r="X38" s="60" t="n">
        <v>0</v>
      </c>
      <c r="Y38" s="60" t="n">
        <v>48</v>
      </c>
      <c r="Z38" s="60" t="n">
        <v>0</v>
      </c>
      <c r="AA38" s="60" t="n">
        <v>60</v>
      </c>
      <c r="AB38" s="59" t="n">
        <v>0</v>
      </c>
      <c r="AC38" s="59" t="n">
        <v>5</v>
      </c>
      <c r="AD38" s="65" t="n">
        <f aca="false">U38-T38</f>
        <v>-3720</v>
      </c>
      <c r="AE38" s="59" t="n">
        <v>0</v>
      </c>
      <c r="AF38" s="66" t="str">
        <f aca="false">IF(AE38&gt;0, V38/(AE38*24),"no data")</f>
        <v>no data</v>
      </c>
      <c r="AG38" s="67" t="n">
        <f aca="false">IF(R38&gt;0,R38/24,"no data")</f>
        <v>155</v>
      </c>
      <c r="AH38" s="66" t="str">
        <f aca="false">IF(U38&gt;0,(U38/R38),"no data")</f>
        <v>no data</v>
      </c>
      <c r="AI38" s="68" t="n">
        <f aca="false">(1440-((W38*X38)+(Y38*Z38)+(AA38*AB38))/(W38+Y38+AA38))/1440</f>
        <v>1</v>
      </c>
      <c r="AJ38" s="69" t="str">
        <f aca="false">IF(U38&gt;0,(1440-((X38*W38+AQ38*AR38)+(Z38*Y38+AS38*AT38)+(AA38*AB38+AU38*AV38))/(W38+Y38+AA38))/1440,"no data")</f>
        <v>no data</v>
      </c>
      <c r="AK38" s="91" t="n">
        <v>0</v>
      </c>
      <c r="AL38" s="166" t="n">
        <v>0</v>
      </c>
      <c r="AM38" s="58" t="n">
        <f aca="false">AK38*AL38</f>
        <v>0</v>
      </c>
      <c r="AN38" s="166" t="str">
        <f aca="false">IF(U38&gt;0,((((#REF!*#REF!)+(AK38*AL38))/(U38*1000))*1000000),"no data")</f>
        <v>no data</v>
      </c>
      <c r="AO38" s="168" t="n">
        <f aca="false">S38/24</f>
        <v>155</v>
      </c>
      <c r="AP38" s="34"/>
      <c r="AQ38" s="59" t="n">
        <v>0</v>
      </c>
      <c r="AR38" s="76" t="n">
        <v>0</v>
      </c>
      <c r="AS38" s="76" t="n">
        <v>0</v>
      </c>
      <c r="AT38" s="59" t="n">
        <v>0</v>
      </c>
      <c r="AU38" s="76" t="n">
        <v>0</v>
      </c>
      <c r="AV38" s="59" t="n">
        <v>0</v>
      </c>
      <c r="AW38" s="59" t="n">
        <v>5</v>
      </c>
      <c r="AY38" s="77" t="n">
        <v>0</v>
      </c>
      <c r="AZ38" s="77" t="n">
        <v>0</v>
      </c>
      <c r="BA38" s="77" t="n">
        <v>0</v>
      </c>
      <c r="BB38" s="77" t="n">
        <v>0</v>
      </c>
      <c r="BC38" s="77" t="str">
        <f aca="false">AN38</f>
        <v>no data</v>
      </c>
      <c r="BD38" s="139" t="n">
        <f aca="false">BA38/24</f>
        <v>0</v>
      </c>
      <c r="BE38" s="79" t="n">
        <v>0</v>
      </c>
      <c r="BF38" s="80" t="n">
        <v>0</v>
      </c>
      <c r="BG38" s="82" t="n">
        <v>0</v>
      </c>
      <c r="BH38" s="82" t="n">
        <v>0</v>
      </c>
      <c r="BI38" s="142" t="n">
        <v>49.9</v>
      </c>
      <c r="BJ38" s="82" t="n">
        <v>0</v>
      </c>
      <c r="BK38" s="81" t="n">
        <v>0</v>
      </c>
      <c r="BL38" s="78" t="n">
        <f aca="false">SUM(BE38:BF38)</f>
        <v>0</v>
      </c>
      <c r="BM38" s="77" t="n">
        <v>0</v>
      </c>
      <c r="BN38" s="77" t="n">
        <v>0</v>
      </c>
      <c r="BO38" s="78" t="n">
        <v>0</v>
      </c>
    </row>
    <row r="39" customFormat="false" ht="14.3" hidden="false" customHeight="false" outlineLevel="0" collapsed="false">
      <c r="A39" s="251"/>
      <c r="B39" s="55" t="n">
        <v>43828</v>
      </c>
      <c r="C39" s="56" t="n">
        <v>46.6</v>
      </c>
      <c r="D39" s="57" t="n">
        <v>0.736</v>
      </c>
      <c r="E39" s="58" t="n">
        <v>47.1</v>
      </c>
      <c r="F39" s="59" t="n">
        <v>51</v>
      </c>
      <c r="G39" s="59" t="n">
        <v>41</v>
      </c>
      <c r="H39" s="60" t="n">
        <v>0</v>
      </c>
      <c r="I39" s="60" t="n">
        <v>0</v>
      </c>
      <c r="J39" s="60" t="n">
        <v>0</v>
      </c>
      <c r="K39" s="60" t="n">
        <v>0</v>
      </c>
      <c r="L39" s="61" t="n">
        <v>0</v>
      </c>
      <c r="M39" s="61" t="n">
        <v>0</v>
      </c>
      <c r="N39" s="61" t="n">
        <v>0</v>
      </c>
      <c r="O39" s="61" t="n">
        <v>0</v>
      </c>
      <c r="P39" s="61" t="n">
        <v>0</v>
      </c>
      <c r="Q39" s="61" t="n">
        <v>0</v>
      </c>
      <c r="R39" s="61" t="n">
        <v>3720</v>
      </c>
      <c r="S39" s="62" t="n">
        <v>3720</v>
      </c>
      <c r="T39" s="62" t="n">
        <v>3720</v>
      </c>
      <c r="U39" s="63" t="n">
        <v>0</v>
      </c>
      <c r="V39" s="63" t="n">
        <v>0</v>
      </c>
      <c r="W39" s="60" t="n">
        <v>48</v>
      </c>
      <c r="X39" s="60" t="n">
        <v>0</v>
      </c>
      <c r="Y39" s="60" t="n">
        <v>48</v>
      </c>
      <c r="Z39" s="60" t="n">
        <v>0</v>
      </c>
      <c r="AA39" s="60" t="n">
        <v>60</v>
      </c>
      <c r="AB39" s="59" t="n">
        <v>0</v>
      </c>
      <c r="AC39" s="59" t="n">
        <v>5</v>
      </c>
      <c r="AD39" s="65" t="n">
        <f aca="false">U39-T39</f>
        <v>-3720</v>
      </c>
      <c r="AE39" s="59" t="n">
        <v>0</v>
      </c>
      <c r="AF39" s="66" t="str">
        <f aca="false">IF(AE39&gt;0, V39/(AE39*24),"no data")</f>
        <v>no data</v>
      </c>
      <c r="AG39" s="67" t="n">
        <f aca="false">IF(R39&gt;0,R39/24,"no data")</f>
        <v>155</v>
      </c>
      <c r="AH39" s="66" t="str">
        <f aca="false">IF(U39&gt;0,(U39/R39),"no data")</f>
        <v>no data</v>
      </c>
      <c r="AI39" s="68" t="n">
        <f aca="false">(1440-((W39*X39)+(Y39*Z39)+(AA39*AB39))/(W39+Y39+AA39))/1440</f>
        <v>1</v>
      </c>
      <c r="AJ39" s="69" t="str">
        <f aca="false">IF(U39&gt;0,(1440-((X39*W39+AQ39*AR39)+(Z39*Y39+AS39*AT39)+(AA39*AB39+AU39*AV39))/(W39+Y39+AA39))/1440,"no data")</f>
        <v>no data</v>
      </c>
      <c r="AK39" s="91" t="n">
        <v>0</v>
      </c>
      <c r="AL39" s="166" t="n">
        <v>0</v>
      </c>
      <c r="AM39" s="58" t="n">
        <f aca="false">AK39*AL39</f>
        <v>0</v>
      </c>
      <c r="AN39" s="166" t="str">
        <f aca="false">IF(U39&gt;0,((((#REF!*#REF!)+(AK39*AL39))/(U39*1000))*1000000),"no data")</f>
        <v>no data</v>
      </c>
      <c r="AO39" s="168" t="n">
        <f aca="false">S39/24</f>
        <v>155</v>
      </c>
      <c r="AP39" s="34"/>
      <c r="AQ39" s="59" t="n">
        <v>0</v>
      </c>
      <c r="AR39" s="76" t="n">
        <v>0</v>
      </c>
      <c r="AS39" s="76" t="n">
        <v>0</v>
      </c>
      <c r="AT39" s="59" t="n">
        <v>0</v>
      </c>
      <c r="AU39" s="76" t="n">
        <v>0</v>
      </c>
      <c r="AV39" s="59" t="n">
        <v>0</v>
      </c>
      <c r="AW39" s="59" t="n">
        <v>5</v>
      </c>
      <c r="AY39" s="77" t="n">
        <v>0</v>
      </c>
      <c r="AZ39" s="77" t="n">
        <v>0</v>
      </c>
      <c r="BA39" s="77" t="n">
        <v>0</v>
      </c>
      <c r="BB39" s="77" t="n">
        <v>0</v>
      </c>
      <c r="BC39" s="77" t="str">
        <f aca="false">AN39</f>
        <v>no data</v>
      </c>
      <c r="BD39" s="139" t="n">
        <f aca="false">BA39/24</f>
        <v>0</v>
      </c>
      <c r="BE39" s="79" t="n">
        <v>0</v>
      </c>
      <c r="BF39" s="80" t="n">
        <v>0</v>
      </c>
      <c r="BG39" s="82" t="n">
        <v>0</v>
      </c>
      <c r="BH39" s="82" t="n">
        <v>0</v>
      </c>
      <c r="BI39" s="142" t="n">
        <v>49.98</v>
      </c>
      <c r="BJ39" s="82" t="n">
        <v>0</v>
      </c>
      <c r="BK39" s="81" t="n">
        <v>0</v>
      </c>
      <c r="BL39" s="78" t="n">
        <f aca="false">SUM(BE39:BF39)</f>
        <v>0</v>
      </c>
      <c r="BM39" s="77" t="n">
        <v>0</v>
      </c>
      <c r="BN39" s="77" t="n">
        <v>0</v>
      </c>
      <c r="BO39" s="78" t="n">
        <v>0</v>
      </c>
    </row>
    <row r="40" customFormat="false" ht="14.3" hidden="false" customHeight="false" outlineLevel="0" collapsed="false">
      <c r="A40" s="251"/>
      <c r="B40" s="55" t="n">
        <v>43829</v>
      </c>
      <c r="C40" s="56" t="n">
        <v>42.3</v>
      </c>
      <c r="D40" s="57" t="n">
        <v>0.808</v>
      </c>
      <c r="E40" s="58" t="n">
        <v>44.4</v>
      </c>
      <c r="F40" s="59" t="n">
        <v>44</v>
      </c>
      <c r="G40" s="59" t="n">
        <v>39</v>
      </c>
      <c r="H40" s="60" t="n">
        <v>0</v>
      </c>
      <c r="I40" s="60" t="n">
        <v>0</v>
      </c>
      <c r="J40" s="60" t="n">
        <v>0</v>
      </c>
      <c r="K40" s="60" t="n">
        <v>0</v>
      </c>
      <c r="L40" s="61" t="n">
        <v>0</v>
      </c>
      <c r="M40" s="61" t="n">
        <v>0</v>
      </c>
      <c r="N40" s="61" t="n">
        <v>0</v>
      </c>
      <c r="O40" s="61" t="n">
        <v>0</v>
      </c>
      <c r="P40" s="61" t="n">
        <v>0</v>
      </c>
      <c r="Q40" s="61" t="n">
        <v>0</v>
      </c>
      <c r="R40" s="61" t="n">
        <v>3720</v>
      </c>
      <c r="S40" s="62" t="n">
        <v>3720</v>
      </c>
      <c r="T40" s="62" t="n">
        <v>3720</v>
      </c>
      <c r="U40" s="63" t="n">
        <v>0</v>
      </c>
      <c r="V40" s="63" t="n">
        <v>0</v>
      </c>
      <c r="W40" s="60" t="n">
        <v>48</v>
      </c>
      <c r="X40" s="60" t="n">
        <v>0</v>
      </c>
      <c r="Y40" s="60" t="n">
        <v>48</v>
      </c>
      <c r="Z40" s="60" t="n">
        <v>0</v>
      </c>
      <c r="AA40" s="60" t="n">
        <v>60</v>
      </c>
      <c r="AB40" s="59" t="n">
        <v>0</v>
      </c>
      <c r="AC40" s="59" t="n">
        <v>6</v>
      </c>
      <c r="AD40" s="65" t="n">
        <f aca="false">U40-T40</f>
        <v>-3720</v>
      </c>
      <c r="AE40" s="59" t="n">
        <v>0</v>
      </c>
      <c r="AF40" s="66" t="str">
        <f aca="false">IF(AE40&gt;0, V40/(AE40*24),"no data")</f>
        <v>no data</v>
      </c>
      <c r="AG40" s="67" t="n">
        <f aca="false">IF(R40&gt;0,R40/24,"no data")</f>
        <v>155</v>
      </c>
      <c r="AH40" s="66" t="str">
        <f aca="false">IF(U40&gt;0,(U40/R40),"no data")</f>
        <v>no data</v>
      </c>
      <c r="AI40" s="68" t="n">
        <f aca="false">(1440-((W40*X40)+(Y40*Z40)+(AA40*AB40))/(W40+Y40+AA40))/1440</f>
        <v>1</v>
      </c>
      <c r="AJ40" s="69" t="str">
        <f aca="false">IF(U40&gt;0,(1440-((X40*W40+AQ40*AR40)+(Z40*Y40+AS40*AT40)+(AA40*AB40+AU40*AV40))/(W40+Y40+AA40))/1440,"no data")</f>
        <v>no data</v>
      </c>
      <c r="AK40" s="91" t="n">
        <v>0</v>
      </c>
      <c r="AL40" s="166" t="n">
        <v>0</v>
      </c>
      <c r="AM40" s="58" t="n">
        <f aca="false">AK40*AL40</f>
        <v>0</v>
      </c>
      <c r="AN40" s="166" t="str">
        <f aca="false">IF(U40&gt;0,((((#REF!*#REF!)+(AK40*AL40))/(U40*1000))*1000000),"no data")</f>
        <v>no data</v>
      </c>
      <c r="AO40" s="168" t="n">
        <f aca="false">S40/24</f>
        <v>155</v>
      </c>
      <c r="AP40" s="34"/>
      <c r="AQ40" s="59" t="n">
        <v>0</v>
      </c>
      <c r="AR40" s="76" t="n">
        <v>0</v>
      </c>
      <c r="AS40" s="76" t="n">
        <v>0</v>
      </c>
      <c r="AT40" s="59" t="n">
        <v>0</v>
      </c>
      <c r="AU40" s="76" t="n">
        <v>0</v>
      </c>
      <c r="AV40" s="59" t="n">
        <v>0</v>
      </c>
      <c r="AW40" s="59" t="n">
        <v>6</v>
      </c>
      <c r="AY40" s="77" t="n">
        <v>0</v>
      </c>
      <c r="AZ40" s="77" t="n">
        <v>0</v>
      </c>
      <c r="BA40" s="77" t="n">
        <v>0</v>
      </c>
      <c r="BB40" s="77" t="n">
        <v>0</v>
      </c>
      <c r="BC40" s="77" t="str">
        <f aca="false">AN40</f>
        <v>no data</v>
      </c>
      <c r="BD40" s="139" t="n">
        <f aca="false">BA40/24</f>
        <v>0</v>
      </c>
      <c r="BE40" s="79" t="n">
        <v>0</v>
      </c>
      <c r="BF40" s="80" t="n">
        <v>0</v>
      </c>
      <c r="BG40" s="82" t="n">
        <v>0</v>
      </c>
      <c r="BH40" s="82" t="n">
        <v>0</v>
      </c>
      <c r="BI40" s="142" t="n">
        <v>50</v>
      </c>
      <c r="BJ40" s="82" t="n">
        <v>0</v>
      </c>
      <c r="BK40" s="81" t="n">
        <v>0</v>
      </c>
      <c r="BL40" s="78" t="n">
        <f aca="false">SUM(BE40:BF40)</f>
        <v>0</v>
      </c>
      <c r="BM40" s="77" t="n">
        <v>0</v>
      </c>
      <c r="BN40" s="77" t="n">
        <v>0</v>
      </c>
      <c r="BO40" s="78" t="n">
        <v>0</v>
      </c>
    </row>
    <row r="41" customFormat="false" ht="14.3" hidden="false" customHeight="false" outlineLevel="0" collapsed="false">
      <c r="A41" s="251"/>
      <c r="B41" s="55" t="n">
        <v>43830</v>
      </c>
      <c r="C41" s="252" t="n">
        <v>45.2</v>
      </c>
      <c r="D41" s="57" t="n">
        <v>0.737</v>
      </c>
      <c r="E41" s="253" t="n">
        <v>45.9</v>
      </c>
      <c r="F41" s="137" t="n">
        <v>49</v>
      </c>
      <c r="G41" s="137" t="n">
        <v>42</v>
      </c>
      <c r="H41" s="137" t="n">
        <v>0</v>
      </c>
      <c r="I41" s="137" t="n">
        <v>0</v>
      </c>
      <c r="J41" s="137" t="n">
        <v>0</v>
      </c>
      <c r="K41" s="137" t="n">
        <v>0</v>
      </c>
      <c r="L41" s="143" t="n">
        <v>0</v>
      </c>
      <c r="M41" s="143" t="n">
        <v>0</v>
      </c>
      <c r="N41" s="143" t="n">
        <v>0</v>
      </c>
      <c r="O41" s="143" t="n">
        <v>0</v>
      </c>
      <c r="P41" s="143" t="n">
        <v>0</v>
      </c>
      <c r="Q41" s="143" t="n">
        <v>0</v>
      </c>
      <c r="R41" s="248" t="n">
        <v>3720</v>
      </c>
      <c r="S41" s="65" t="n">
        <v>3720</v>
      </c>
      <c r="T41" s="65" t="n">
        <v>3720</v>
      </c>
      <c r="U41" s="144" t="n">
        <v>0</v>
      </c>
      <c r="V41" s="144" t="n">
        <v>0</v>
      </c>
      <c r="W41" s="60" t="n">
        <v>48</v>
      </c>
      <c r="X41" s="60" t="n">
        <v>0</v>
      </c>
      <c r="Y41" s="60" t="n">
        <v>48</v>
      </c>
      <c r="Z41" s="60" t="n">
        <v>0</v>
      </c>
      <c r="AA41" s="60" t="n">
        <v>60</v>
      </c>
      <c r="AB41" s="60" t="n">
        <v>0</v>
      </c>
      <c r="AC41" s="59" t="n">
        <v>7</v>
      </c>
      <c r="AD41" s="65" t="n">
        <f aca="false">U41-T41</f>
        <v>-3720</v>
      </c>
      <c r="AE41" s="60" t="n">
        <v>0</v>
      </c>
      <c r="AF41" s="66" t="str">
        <f aca="false">IF(AE41&gt;0, V41/(AE41*24),"no data")</f>
        <v>no data</v>
      </c>
      <c r="AG41" s="67" t="n">
        <f aca="false">IF(R41&gt;0,R41/24,"no data")</f>
        <v>155</v>
      </c>
      <c r="AH41" s="66" t="str">
        <f aca="false">IF(U41&gt;0,(U41/R41),"no data")</f>
        <v>no data</v>
      </c>
      <c r="AI41" s="68" t="n">
        <f aca="false">(1440-((W41*X41)+(Y41*Z41)+(AA41*AB41))/(W41+Y41+AA41))/1440</f>
        <v>1</v>
      </c>
      <c r="AJ41" s="69" t="str">
        <f aca="false">IF(U41&gt;0,(1440-((X41*W41+AQ41*AR41)+(Z41*Y41+AS41*AT41)+(AA41*AB41+AU41*AV41))/(W41+Y41+AA41))/1440,"no data")</f>
        <v>no data</v>
      </c>
      <c r="AK41" s="70" t="n">
        <v>0</v>
      </c>
      <c r="AL41" s="170" t="n">
        <v>0</v>
      </c>
      <c r="AM41" s="58" t="n">
        <f aca="false">AK41*AL41</f>
        <v>0</v>
      </c>
      <c r="AN41" s="166" t="str">
        <f aca="false">IF(U41&gt;0,((((#REF!*#REF!)+(AK41*AL41))/(U41*1000))*1000000),"no data")</f>
        <v>no data</v>
      </c>
      <c r="AO41" s="168" t="n">
        <f aca="false">S41/24</f>
        <v>155</v>
      </c>
      <c r="AP41" s="34"/>
      <c r="AQ41" s="59" t="n">
        <v>0</v>
      </c>
      <c r="AR41" s="76" t="n">
        <v>0</v>
      </c>
      <c r="AS41" s="76" t="n">
        <v>0</v>
      </c>
      <c r="AT41" s="59" t="n">
        <v>0</v>
      </c>
      <c r="AU41" s="76" t="n">
        <v>0</v>
      </c>
      <c r="AV41" s="59" t="n">
        <v>0</v>
      </c>
      <c r="AW41" s="59" t="n">
        <v>7</v>
      </c>
      <c r="AY41" s="77" t="n">
        <v>0</v>
      </c>
      <c r="AZ41" s="77" t="n">
        <v>0</v>
      </c>
      <c r="BA41" s="77" t="n">
        <v>0</v>
      </c>
      <c r="BB41" s="254" t="n">
        <v>0</v>
      </c>
      <c r="BC41" s="77" t="str">
        <f aca="false">AN41</f>
        <v>no data</v>
      </c>
      <c r="BD41" s="139" t="n">
        <f aca="false">BA41/24</f>
        <v>0</v>
      </c>
      <c r="BE41" s="79" t="n">
        <v>0</v>
      </c>
      <c r="BF41" s="80" t="n">
        <v>0</v>
      </c>
      <c r="BG41" s="82" t="n">
        <v>0</v>
      </c>
      <c r="BH41" s="82" t="n">
        <v>0</v>
      </c>
      <c r="BI41" s="142" t="n">
        <v>50</v>
      </c>
      <c r="BJ41" s="82" t="n">
        <v>0</v>
      </c>
      <c r="BK41" s="81" t="n">
        <v>0</v>
      </c>
      <c r="BL41" s="78" t="n">
        <v>0</v>
      </c>
      <c r="BM41" s="77" t="n">
        <v>0</v>
      </c>
      <c r="BN41" s="77" t="n">
        <v>0</v>
      </c>
      <c r="BO41" s="78" t="n">
        <v>0</v>
      </c>
    </row>
    <row r="42" customFormat="false" ht="14.3" hidden="false" customHeight="false" outlineLevel="0" collapsed="false">
      <c r="A42" s="255"/>
      <c r="B42" s="256" t="s">
        <v>137</v>
      </c>
      <c r="C42" s="257" t="n">
        <f aca="false">AVERAGE(C11:C41)</f>
        <v>54.1970967741936</v>
      </c>
      <c r="D42" s="257" t="n">
        <f aca="false">AVERAGE(D11:D41)</f>
        <v>0.742983870967742</v>
      </c>
      <c r="E42" s="257" t="n">
        <f aca="false">AVERAGE(E11:E41)</f>
        <v>52.9832258064516</v>
      </c>
      <c r="F42" s="257" t="n">
        <f aca="false">AVERAGE(F11:F41)</f>
        <v>64.8370967741936</v>
      </c>
      <c r="G42" s="257" t="n">
        <f aca="false">AVERAGE(G11:G41)</f>
        <v>47.3777419354839</v>
      </c>
      <c r="H42" s="257" t="n">
        <f aca="false">SUM(H11:H41)+(INT(SUM(I11:I41)/60))</f>
        <v>0</v>
      </c>
      <c r="I42" s="257" t="n">
        <f aca="false">SUM(I11:I41)+(INT(SUM(J11:J41)/60))</f>
        <v>0</v>
      </c>
      <c r="J42" s="257" t="n">
        <f aca="false">SUM(J11:J41)+(INT(SUM(K11:K41)/60))</f>
        <v>0</v>
      </c>
      <c r="K42" s="257" t="n">
        <f aca="false">SUM(K11:K41)+(INT(SUM(L11:L41)/60))</f>
        <v>7</v>
      </c>
      <c r="L42" s="257" t="n">
        <f aca="false">SUM(L11:L41)+(INT(SUM(M11:M41)/60))</f>
        <v>432</v>
      </c>
      <c r="M42" s="257" t="n">
        <f aca="false">SUM(M11:M41)+(INT(SUM(N11:N41)/60))</f>
        <v>7</v>
      </c>
      <c r="N42" s="257" t="n">
        <f aca="false">SUM(N11:N41)+(INT(SUM(O11:O41)/60))</f>
        <v>432</v>
      </c>
      <c r="O42" s="257" t="n">
        <f aca="false">SUM(O11:O41)+(INT(SUM(P11:P41)/60))</f>
        <v>0</v>
      </c>
      <c r="P42" s="257" t="n">
        <f aca="false">SUM(P11:P41)+(INT(SUM(Q11:Q41)/60))</f>
        <v>0</v>
      </c>
      <c r="Q42" s="257" t="n">
        <f aca="false">SUM(Q11:Q41)+(INT(SUM(R11:R41)/60))</f>
        <v>1919</v>
      </c>
      <c r="R42" s="259" t="n">
        <f aca="false">SUM(R11:R41)</f>
        <v>115165</v>
      </c>
      <c r="S42" s="259" t="n">
        <f aca="false">SUM(S11:S41)</f>
        <v>115058</v>
      </c>
      <c r="T42" s="259" t="n">
        <f aca="false">SUM(T11:T41)</f>
        <v>48354</v>
      </c>
      <c r="U42" s="259" t="n">
        <f aca="false">SUM(U11:U41)</f>
        <v>0</v>
      </c>
      <c r="V42" s="259" t="n">
        <f aca="false">SUM(V11:V41)</f>
        <v>0</v>
      </c>
      <c r="W42" s="261" t="n">
        <f aca="false">AVERAGE(W11:W41)</f>
        <v>45.258064516129</v>
      </c>
      <c r="X42" s="261" t="n">
        <f aca="false">SUM(X11:X41)</f>
        <v>0</v>
      </c>
      <c r="Y42" s="261" t="n">
        <f aca="false">AVERAGE(Y11:Y41)</f>
        <v>45.258064516129</v>
      </c>
      <c r="Z42" s="261" t="n">
        <f aca="false">SUM(Z11:Z41)</f>
        <v>0</v>
      </c>
      <c r="AA42" s="261" t="n">
        <f aca="false">AVERAGE(AA11:AA41)</f>
        <v>60</v>
      </c>
      <c r="AB42" s="261" t="n">
        <f aca="false">SUM(AB11:AB41)</f>
        <v>0</v>
      </c>
      <c r="AC42" s="262" t="n">
        <f aca="false">V42-U42+AW42</f>
        <v>159.72</v>
      </c>
      <c r="AD42" s="261" t="n">
        <f aca="false">SUM(AD11:AD41)</f>
        <v>-48354</v>
      </c>
      <c r="AE42" s="261" t="n">
        <f aca="false">AVERAGE(AE11:AE41)</f>
        <v>0</v>
      </c>
      <c r="AF42" s="261" t="n">
        <f aca="false">AVERAGE(AF11:AF41)</f>
        <v>0</v>
      </c>
      <c r="AG42" s="261" t="n">
        <f aca="false">AVERAGE(AG11:AG41)</f>
        <v>154.791666666667</v>
      </c>
      <c r="AH42" s="261" t="e">
        <f aca="false">AVERAGE(AH11:AH41)</f>
        <v>#DIV/0!</v>
      </c>
      <c r="AI42" s="261" t="n">
        <f aca="false">AVERAGE(AI11:AI41)</f>
        <v>1</v>
      </c>
      <c r="AJ42" s="261" t="e">
        <f aca="false">AVERAGE(AJ11:AJ41)</f>
        <v>#DIV/0!</v>
      </c>
      <c r="AK42" s="266" t="n">
        <f aca="false">SUM(AK11:AK41)</f>
        <v>0</v>
      </c>
      <c r="AL42" s="265" t="n">
        <f aca="false">AVERAGE(AL11:AL41)</f>
        <v>0</v>
      </c>
      <c r="AM42" s="265" t="n">
        <f aca="false">SUM(AM11:AM41)</f>
        <v>0</v>
      </c>
      <c r="AN42" s="267" t="e">
        <f aca="false">((AM42))/(U42*1000)*1000000</f>
        <v>#DIV/0!</v>
      </c>
      <c r="AO42" s="268"/>
      <c r="AP42" s="34"/>
      <c r="AQ42" s="269" t="n">
        <f aca="false">AVERAGE(AQ11:AQ41)</f>
        <v>0</v>
      </c>
      <c r="AR42" s="269" t="n">
        <f aca="false">SUM(AR11:AR41)</f>
        <v>0</v>
      </c>
      <c r="AS42" s="269" t="n">
        <f aca="false">AVERAGE(AS11:AS41)</f>
        <v>0</v>
      </c>
      <c r="AT42" s="269" t="n">
        <f aca="false">SUM(AT11:AT41)</f>
        <v>0</v>
      </c>
      <c r="AU42" s="269" t="n">
        <f aca="false">AVERAGE(AU11:AU41)</f>
        <v>0</v>
      </c>
      <c r="AV42" s="269" t="n">
        <f aca="false">SUM(AV11:AV41)</f>
        <v>0</v>
      </c>
      <c r="AW42" s="269" t="n">
        <v>159.72</v>
      </c>
      <c r="AY42" s="269" t="n">
        <f aca="false">SUM(AY11:AY41)</f>
        <v>0</v>
      </c>
      <c r="AZ42" s="269" t="n">
        <f aca="false">SUM(AZ11:AZ41)</f>
        <v>0</v>
      </c>
      <c r="BA42" s="269" t="n">
        <f aca="false">SUM(BA11:BA41)</f>
        <v>0</v>
      </c>
      <c r="BB42" s="98" t="n">
        <f aca="false">(AZ42-AY42)</f>
        <v>0</v>
      </c>
      <c r="BC42" s="271" t="e">
        <f aca="false">AN42</f>
        <v>#DIV/0!</v>
      </c>
      <c r="BD42" s="271" t="n">
        <f aca="false">AVERAGE(BD11:BD41)</f>
        <v>0</v>
      </c>
      <c r="BE42" s="271" t="n">
        <f aca="false">SUM(BE11:BE41)</f>
        <v>0</v>
      </c>
      <c r="BF42" s="271" t="n">
        <f aca="false">SUM(BF11:BF41)</f>
        <v>0</v>
      </c>
      <c r="BG42" s="271" t="n">
        <f aca="false">SUM(BG11:BG41)</f>
        <v>0</v>
      </c>
      <c r="BH42" s="271" t="n">
        <f aca="false">SUM(BH11:BH41)</f>
        <v>0</v>
      </c>
      <c r="BI42" s="272" t="n">
        <f aca="false">AVERAGE(BI11:BI41)</f>
        <v>49.9951612903226</v>
      </c>
      <c r="BJ42" s="272" t="n">
        <f aca="false">AVERAGE(BJ11:BJ41)</f>
        <v>0</v>
      </c>
      <c r="BK42" s="272" t="n">
        <f aca="false">AVERAGE(BK11:BK41)</f>
        <v>0</v>
      </c>
      <c r="BL42" s="272" t="n">
        <f aca="false">SUM(BL11:BL41)</f>
        <v>0</v>
      </c>
      <c r="BM42" s="340" t="n">
        <f aca="false">AVERAGE(BM11:BM41)</f>
        <v>0</v>
      </c>
      <c r="BN42" s="340" t="n">
        <f aca="false">AVERAGE(BN11:BN41)</f>
        <v>0</v>
      </c>
      <c r="BO42" s="273" t="n">
        <f aca="false">SUM(BO11:BO41)</f>
        <v>0</v>
      </c>
    </row>
    <row r="43" customFormat="false" ht="14.95" hidden="false" customHeight="false" outlineLevel="0" collapsed="false">
      <c r="A43" s="274"/>
      <c r="B43" s="275" t="s">
        <v>138</v>
      </c>
      <c r="C43" s="351" t="s">
        <v>139</v>
      </c>
      <c r="D43" s="277" t="s">
        <v>140</v>
      </c>
      <c r="E43" s="277" t="s">
        <v>140</v>
      </c>
      <c r="F43" s="278" t="s">
        <v>141</v>
      </c>
      <c r="G43" s="278" t="s">
        <v>142</v>
      </c>
      <c r="H43" s="278" t="s">
        <v>80</v>
      </c>
      <c r="I43" s="278" t="s">
        <v>81</v>
      </c>
      <c r="J43" s="278" t="s">
        <v>80</v>
      </c>
      <c r="K43" s="278" t="s">
        <v>81</v>
      </c>
      <c r="L43" s="278" t="s">
        <v>80</v>
      </c>
      <c r="M43" s="278" t="s">
        <v>81</v>
      </c>
      <c r="N43" s="278" t="s">
        <v>80</v>
      </c>
      <c r="O43" s="278" t="s">
        <v>81</v>
      </c>
      <c r="P43" s="279" t="s">
        <v>143</v>
      </c>
      <c r="Q43" s="279" t="s">
        <v>144</v>
      </c>
      <c r="R43" s="279" t="s">
        <v>145</v>
      </c>
      <c r="S43" s="279" t="s">
        <v>145</v>
      </c>
      <c r="T43" s="279" t="s">
        <v>145</v>
      </c>
      <c r="U43" s="279" t="s">
        <v>145</v>
      </c>
      <c r="V43" s="279" t="s">
        <v>145</v>
      </c>
      <c r="W43" s="279" t="s">
        <v>146</v>
      </c>
      <c r="X43" s="279" t="s">
        <v>147</v>
      </c>
      <c r="Y43" s="279" t="s">
        <v>148</v>
      </c>
      <c r="Z43" s="279" t="s">
        <v>147</v>
      </c>
      <c r="AA43" s="279" t="s">
        <v>148</v>
      </c>
      <c r="AB43" s="279" t="s">
        <v>147</v>
      </c>
      <c r="AC43" s="279" t="s">
        <v>149</v>
      </c>
      <c r="AD43" s="279" t="s">
        <v>150</v>
      </c>
      <c r="AE43" s="279" t="s">
        <v>151</v>
      </c>
      <c r="AF43" s="279" t="s">
        <v>152</v>
      </c>
      <c r="AG43" s="279" t="s">
        <v>153</v>
      </c>
      <c r="AH43" s="279" t="s">
        <v>153</v>
      </c>
      <c r="AI43" s="279"/>
      <c r="AJ43" s="279" t="s">
        <v>153</v>
      </c>
      <c r="AK43" s="279" t="s">
        <v>154</v>
      </c>
      <c r="AL43" s="279" t="s">
        <v>153</v>
      </c>
      <c r="AM43" s="280"/>
      <c r="AN43" s="281" t="s">
        <v>153</v>
      </c>
      <c r="AO43" s="282"/>
      <c r="AP43" s="283"/>
      <c r="AW43" s="284" t="s">
        <v>154</v>
      </c>
      <c r="BC43" s="285" t="str">
        <f aca="false">AN43</f>
        <v>Avg.</v>
      </c>
      <c r="BM43" s="5"/>
      <c r="BN43" s="5"/>
    </row>
    <row r="44" customFormat="false" ht="14.95" hidden="false" customHeight="false" outlineLevel="0" collapsed="false">
      <c r="B44" s="286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6"/>
      <c r="N44" s="286"/>
      <c r="O44" s="286"/>
      <c r="P44" s="286"/>
      <c r="Q44" s="286"/>
      <c r="R44" s="286"/>
      <c r="S44" s="286"/>
      <c r="T44" s="286"/>
      <c r="U44" s="286"/>
      <c r="V44" s="286"/>
      <c r="W44" s="286"/>
      <c r="X44" s="286"/>
      <c r="Y44" s="286"/>
      <c r="Z44" s="286"/>
      <c r="AA44" s="286"/>
      <c r="AB44" s="286"/>
      <c r="AC44" s="286"/>
      <c r="AD44" s="286"/>
      <c r="AE44" s="286"/>
      <c r="AF44" s="286"/>
      <c r="AG44" s="286"/>
      <c r="AH44" s="286"/>
      <c r="AI44" s="286"/>
      <c r="AJ44" s="286"/>
      <c r="AN44" s="288"/>
      <c r="AO44" s="288"/>
      <c r="AX44" s="289"/>
      <c r="AY44" s="290"/>
      <c r="AZ44" s="290"/>
      <c r="BA44" s="290"/>
      <c r="BB44" s="5"/>
      <c r="BM44" s="5"/>
      <c r="BN44" s="5"/>
    </row>
    <row r="45" customFormat="false" ht="57.75" hidden="false" customHeight="true" outlineLevel="0" collapsed="false">
      <c r="B45" s="291" t="s">
        <v>155</v>
      </c>
      <c r="C45" s="291" t="s">
        <v>156</v>
      </c>
      <c r="D45" s="291" t="s">
        <v>157</v>
      </c>
      <c r="E45" s="291" t="s">
        <v>4</v>
      </c>
      <c r="F45" s="291" t="s">
        <v>158</v>
      </c>
      <c r="G45" s="291"/>
      <c r="H45" s="291" t="s">
        <v>159</v>
      </c>
      <c r="I45" s="291"/>
      <c r="J45" s="291" t="s">
        <v>160</v>
      </c>
      <c r="K45" s="291"/>
      <c r="L45" s="291" t="s">
        <v>161</v>
      </c>
      <c r="M45" s="291"/>
      <c r="N45" s="291" t="s">
        <v>162</v>
      </c>
      <c r="O45" s="291"/>
      <c r="P45" s="291" t="s">
        <v>163</v>
      </c>
      <c r="Q45" s="291"/>
      <c r="R45" s="292" t="s">
        <v>164</v>
      </c>
      <c r="S45" s="293" t="s">
        <v>165</v>
      </c>
      <c r="T45" s="294" t="s">
        <v>166</v>
      </c>
      <c r="U45" s="291" t="s">
        <v>12</v>
      </c>
      <c r="V45" s="294" t="s">
        <v>13</v>
      </c>
      <c r="W45" s="291" t="s">
        <v>167</v>
      </c>
      <c r="X45" s="291" t="s">
        <v>15</v>
      </c>
      <c r="Y45" s="291" t="s">
        <v>168</v>
      </c>
      <c r="Z45" s="291" t="s">
        <v>17</v>
      </c>
      <c r="AA45" s="291" t="s">
        <v>19</v>
      </c>
      <c r="AB45" s="291" t="s">
        <v>18</v>
      </c>
      <c r="AC45" s="293" t="s">
        <v>20</v>
      </c>
      <c r="AD45" s="295" t="s">
        <v>21</v>
      </c>
      <c r="AE45" s="296" t="s">
        <v>22</v>
      </c>
      <c r="AF45" s="296" t="s">
        <v>23</v>
      </c>
      <c r="AG45" s="296" t="s">
        <v>169</v>
      </c>
      <c r="AH45" s="291" t="s">
        <v>170</v>
      </c>
      <c r="AI45" s="291" t="s">
        <v>26</v>
      </c>
      <c r="AJ45" s="297" t="s">
        <v>27</v>
      </c>
      <c r="AK45" s="294" t="s">
        <v>172</v>
      </c>
      <c r="AL45" s="298" t="s">
        <v>173</v>
      </c>
      <c r="AM45" s="298" t="s">
        <v>33</v>
      </c>
      <c r="AN45" s="297" t="s">
        <v>174</v>
      </c>
      <c r="AO45" s="299"/>
      <c r="AP45" s="299"/>
      <c r="AX45" s="289"/>
      <c r="AY45" s="290"/>
      <c r="AZ45" s="290"/>
      <c r="BA45" s="290"/>
      <c r="BB45" s="300" t="n">
        <f aca="false">AVERAGE(BB27:BB31)</f>
        <v>0</v>
      </c>
      <c r="BM45" s="5"/>
      <c r="BN45" s="5"/>
    </row>
    <row r="46" customFormat="false" ht="14.3" hidden="false" customHeight="false" outlineLevel="0" collapsed="false">
      <c r="B46" s="301" t="s">
        <v>132</v>
      </c>
      <c r="C46" s="302" t="n">
        <f aca="false">IF(C6=0,"no data",AVERAGE(C6:C12))</f>
        <v>63.5171428571429</v>
      </c>
      <c r="D46" s="303" t="n">
        <f aca="false">IF(D6=0,"no data",AVERAGE(D6:D12))</f>
        <v>0.6118</v>
      </c>
      <c r="E46" s="302" t="n">
        <f aca="false">IF(E6=0,"no data",AVERAGE(E6:E12))</f>
        <v>57.4642857142857</v>
      </c>
      <c r="F46" s="302" t="n">
        <f aca="false">IF(F6=0,"no data",AVERAGE(F6:F12))</f>
        <v>80.1428571428571</v>
      </c>
      <c r="G46" s="302" t="n">
        <f aca="false">IF(G6=0,"no data",AVERAGE(G6:G12))</f>
        <v>52.4857142857143</v>
      </c>
      <c r="H46" s="302" t="n">
        <f aca="false">SUM(H6:H12)+INT(SUM(I6:I12)/60)</f>
        <v>0</v>
      </c>
      <c r="I46" s="302" t="n">
        <f aca="false">SUM(I6:I12)-INT(SUM(I6:I12)/60)*60</f>
        <v>0</v>
      </c>
      <c r="J46" s="302" t="n">
        <f aca="false">SUM(J6:J12)+INT(SUM(K6:K12)/60)</f>
        <v>0</v>
      </c>
      <c r="K46" s="302" t="n">
        <f aca="false">SUM(K6:K12)-INT(SUM(K6:K12)/60)*60</f>
        <v>0</v>
      </c>
      <c r="L46" s="302" t="n">
        <f aca="false">SUM(L6:L12)+INT(SUM(M6:M12)/60)</f>
        <v>168</v>
      </c>
      <c r="M46" s="302" t="n">
        <f aca="false">SUM(M6:M12)-INT(SUM(M6:M12)/60)*60</f>
        <v>0</v>
      </c>
      <c r="N46" s="302" t="n">
        <f aca="false">SUM(N6:N12)+INT(SUM(O6:O12)/60)</f>
        <v>168</v>
      </c>
      <c r="O46" s="302" t="n">
        <f aca="false">SUM(O6:O12)-INT(SUM(O6:O12)/60)*60</f>
        <v>0</v>
      </c>
      <c r="P46" s="302" t="n">
        <f aca="false">SUM(P6:P12)+INT(SUM(Q6:Q12)/60)</f>
        <v>0</v>
      </c>
      <c r="Q46" s="302" t="n">
        <f aca="false">SUM(Q6:Q12)-INT(SUM(Q6:Q12)/60)*60</f>
        <v>0</v>
      </c>
      <c r="R46" s="304" t="n">
        <f aca="false">IF(R6=0,"no data", AVERAGE(R6:R12))</f>
        <v>3702.71428571429</v>
      </c>
      <c r="S46" s="304" t="n">
        <f aca="false">IF(S6=0,"no data", AVERAGE(S6:S12))</f>
        <v>3690.14285714286</v>
      </c>
      <c r="T46" s="304" t="str">
        <f aca="false">IF(T6=0,"no data", AVERAGE(T6:T12))</f>
        <v>no data</v>
      </c>
      <c r="U46" s="304" t="str">
        <f aca="false">IF(U6=0,"no data", AVERAGE(U6:U12))</f>
        <v>no data</v>
      </c>
      <c r="V46" s="304" t="str">
        <f aca="false">IF(V6=0,"no data", AVERAGE(V6:V12))</f>
        <v>no data</v>
      </c>
      <c r="W46" s="305" t="n">
        <f aca="false">IF(W6=0,"no data", AVERAGE(W6:W12))</f>
        <v>42</v>
      </c>
      <c r="X46" s="306" t="e">
        <f aca="false">IF(AND(X6=0,X7=0,X11=0,X9=0,X10=0,#REF!= 0,X12=0),"No outage",SUM(X6:X12))</f>
        <v>#REF!</v>
      </c>
      <c r="Y46" s="306" t="n">
        <f aca="false">IF(Y6=0,"no data", AVERAGE(Y6:Y12))</f>
        <v>42</v>
      </c>
      <c r="Z46" s="306" t="e">
        <f aca="false">IF(AND(Z6=0,Z7=0,Z11=0,Z9=0,Z10=0,#REF!= 0,Z12=0),"No outage",SUM(Z6:Z12))</f>
        <v>#REF!</v>
      </c>
      <c r="AA46" s="306" t="e">
        <f aca="false">IF(AND(AA6=0,AA7=0,AA11=0,AA9=0,AA10=0,#REF!= 0,AA12=0),"No outage",SUM(AA6:AA12))</f>
        <v>#REF!</v>
      </c>
      <c r="AB46" s="306" t="str">
        <f aca="false">IF(Z6=0,"no data", AVERAGE(AB6:AB12))</f>
        <v>no data</v>
      </c>
      <c r="AC46" s="302" t="str">
        <f aca="false">IF(Z6=0,"no data", SUM(AC6:AC12))</f>
        <v>no data</v>
      </c>
      <c r="AD46" s="302" t="str">
        <f aca="false">IF(AD6=0,"no data", SUM(AD6:AD12))</f>
        <v>no data</v>
      </c>
      <c r="AE46" s="305" t="str">
        <f aca="false">IF(AE6=0,"no data", AVERAGE(AE6:AE12))</f>
        <v>no data</v>
      </c>
      <c r="AF46" s="307" t="e">
        <f aca="false">IF(AF6=0,"no data", AVERAGE(AF6:AF12))</f>
        <v>#DIV/0!</v>
      </c>
      <c r="AG46" s="306" t="n">
        <f aca="false">IF(AG6=0,"no data", AVERAGE(AG6:AG12))</f>
        <v>154.279761904762</v>
      </c>
      <c r="AH46" s="307" t="e">
        <f aca="false">IF(AH6=0,"no data", AVERAGE(AH6:AH12))</f>
        <v>#DIV/0!</v>
      </c>
      <c r="AI46" s="307" t="n">
        <f aca="false">IF(AI6=0,"no data", AVERAGE(AI6:AI12))</f>
        <v>1</v>
      </c>
      <c r="AJ46" s="307" t="e">
        <f aca="false">IF(AJ6=0,"no data", AVERAGE(AJ6:AJ12))</f>
        <v>#DIV/0!</v>
      </c>
      <c r="AK46" s="306" t="str">
        <f aca="false">IF(AK6=0,"no data", SUM(AK6:AK12))</f>
        <v>no data</v>
      </c>
      <c r="AL46" s="306" t="str">
        <f aca="false">IF(AL6=0,"no data", AVERAGE(AL6:AL12))</f>
        <v>no data</v>
      </c>
      <c r="AM46" s="306" t="e">
        <f aca="false">AK46*AL46</f>
        <v>#VALUE!</v>
      </c>
      <c r="AN46" s="308" t="e">
        <f aca="false">IF(AN6=0,"no data", AVERAGE(AN6:AN12))</f>
        <v>#DIV/0!</v>
      </c>
      <c r="AO46" s="309"/>
      <c r="AP46" s="310"/>
      <c r="AX46" s="289"/>
      <c r="AY46" s="290"/>
      <c r="AZ46" s="290"/>
      <c r="BA46" s="290"/>
      <c r="BM46" s="5"/>
      <c r="BN46" s="5"/>
    </row>
    <row r="47" customFormat="false" ht="14.3" hidden="false" customHeight="false" outlineLevel="0" collapsed="false">
      <c r="B47" s="301" t="s">
        <v>133</v>
      </c>
      <c r="C47" s="311" t="n">
        <f aca="false">IF(C13=0,"no data", AVERAGE(C13:C19))</f>
        <v>61.43</v>
      </c>
      <c r="D47" s="312" t="n">
        <f aca="false">IF(D13=0,"no data", AVERAGE(D13:D19))</f>
        <v>0.6095</v>
      </c>
      <c r="E47" s="314" t="n">
        <f aca="false">IF(E13=0,"no data", AVERAGE(E13:E19))</f>
        <v>55.2714285714286</v>
      </c>
      <c r="F47" s="311" t="n">
        <f aca="false">IF(F13=0,"no data", AVERAGE(F13:F19))</f>
        <v>81</v>
      </c>
      <c r="G47" s="311" t="n">
        <f aca="false">IF(G13=0,"no data", AVERAGE(G13:G19))</f>
        <v>50.3928571428571</v>
      </c>
      <c r="H47" s="311" t="n">
        <f aca="false">SUM(H13:H19)+INT(SUM(I13:I19)/60)</f>
        <v>0</v>
      </c>
      <c r="I47" s="311" t="n">
        <f aca="false">SUM(I13:I19)-INT(SUM(J13:J19)/60)</f>
        <v>0</v>
      </c>
      <c r="J47" s="311" t="n">
        <f aca="false">SUM(J13:J19)+INT(SUM(K13:K19)/60)</f>
        <v>0</v>
      </c>
      <c r="K47" s="311" t="n">
        <f aca="false">SUM(K13:K19)-INT(SUM(L13:L19)/60)*60</f>
        <v>-120</v>
      </c>
      <c r="L47" s="311" t="n">
        <f aca="false">SUM(L13:L19)+INT(SUM(M13:M19)/60)</f>
        <v>168</v>
      </c>
      <c r="M47" s="311" t="n">
        <f aca="false">SUM(M13:M19)-INT(SUM(N13:N19)/60)*60</f>
        <v>-120</v>
      </c>
      <c r="N47" s="311" t="n">
        <f aca="false">SUM(N13:N19)+INT(SUM(O13:O19)/60)</f>
        <v>168</v>
      </c>
      <c r="O47" s="311" t="n">
        <f aca="false">SUM(O13:O19)-INT(SUM(P13:P19)/60)*60</f>
        <v>0</v>
      </c>
      <c r="P47" s="311" t="n">
        <f aca="false">SUM(P13:P19)+INT(SUM(Q13:Q19)/60)</f>
        <v>0</v>
      </c>
      <c r="Q47" s="311" t="n">
        <f aca="false">SUM(Q7:Q13)-INT(SUM(Q13:Q19)/60)*60</f>
        <v>0</v>
      </c>
      <c r="R47" s="313" t="n">
        <f aca="false">IF(R13=0,"no data", AVERAGE(R13:R19))</f>
        <v>3705</v>
      </c>
      <c r="S47" s="313" t="n">
        <f aca="false">IF(S13=0,"no data", AVERAGE(S13:S19))</f>
        <v>3696.14285714286</v>
      </c>
      <c r="T47" s="313" t="str">
        <f aca="false">IF(T13=0,"no data", AVERAGE(T13:T19))</f>
        <v>no data</v>
      </c>
      <c r="U47" s="313" t="str">
        <f aca="false">IF(U13=0,"no data", SUM(U13:U19))</f>
        <v>no data</v>
      </c>
      <c r="V47" s="313" t="str">
        <f aca="false">IF(V13=0,"no data", SUM(V13:V19))</f>
        <v>no data</v>
      </c>
      <c r="W47" s="313" t="n">
        <f aca="false">IF(W13=0,"no data", AVERAGE(W13:W19))</f>
        <v>43.2857142857143</v>
      </c>
      <c r="X47" s="314" t="str">
        <f aca="false">IF(AND(X13=0,X14=0,X15=0,X16=0,X17=0,X18=0,X19=0),"No outage",SUM(X13:X19))</f>
        <v>No outage</v>
      </c>
      <c r="Y47" s="314" t="n">
        <f aca="false">IF(AND(Y13=0,Y14=0,Y15=0,Y16=0,Y17=0,Y18=0,Y19=0),"No outage",SUM(Y13:Y19))</f>
        <v>303</v>
      </c>
      <c r="Z47" s="313" t="str">
        <f aca="false">IF(Z13=0,"no data", AVERAGE(Z13:Z19))</f>
        <v>no data</v>
      </c>
      <c r="AA47" s="314" t="n">
        <f aca="false">IF(AND(AA13=0,AA14=0,AA15=0,AA16=0,AA17=0,AA18=0,AA19=0),"No outage",SUM(AA13:AA19))</f>
        <v>420</v>
      </c>
      <c r="AB47" s="313" t="str">
        <f aca="false">IF(AB13=0,"no data", AVERAGE(AB13:AB19))</f>
        <v>no data</v>
      </c>
      <c r="AC47" s="313" t="n">
        <f aca="false">IF(AC13=0,"no data", SUM(AC13:AC19))</f>
        <v>32</v>
      </c>
      <c r="AD47" s="313" t="str">
        <f aca="false">IF(AD13=0,"no data", SUM(AD13:AD19))</f>
        <v>no data</v>
      </c>
      <c r="AE47" s="313" t="str">
        <f aca="false">IF(AE13=0,"no data", AVERAGE(AE13:AE19))</f>
        <v>no data</v>
      </c>
      <c r="AF47" s="315" t="n">
        <f aca="false">IF(AF13=0,"no data", AVERAGE(AF13:AF19))</f>
        <v>0</v>
      </c>
      <c r="AG47" s="313" t="n">
        <f aca="false">IF(AG13=0,"no data", AVERAGE(AG13:AG19))</f>
        <v>154.375</v>
      </c>
      <c r="AH47" s="315" t="e">
        <f aca="false">IF(AH13=0,"no data", AVERAGE(AH13:AH19))</f>
        <v>#DIV/0!</v>
      </c>
      <c r="AI47" s="315" t="n">
        <f aca="false">IF(AI13=0,"no data", AVERAGE(AI13:AI19))</f>
        <v>1</v>
      </c>
      <c r="AJ47" s="315" t="e">
        <f aca="false">IF(AJ13=0,"no data", AVERAGE(AJ13:AJ19))</f>
        <v>#DIV/0!</v>
      </c>
      <c r="AK47" s="314" t="str">
        <f aca="false">IF(AK13=0,"no data", SUM(AK13:AK19))</f>
        <v>no data</v>
      </c>
      <c r="AL47" s="316" t="str">
        <f aca="false">IF(AL13=0,"no data",AVERAGE(AL13:AL19))</f>
        <v>no data</v>
      </c>
      <c r="AM47" s="314" t="e">
        <f aca="false">AK47*AL47</f>
        <v>#VALUE!</v>
      </c>
      <c r="AN47" s="318" t="e">
        <f aca="false">IF(AN13=0,"no data", AVERAGE(AN13:AN19))</f>
        <v>#DIV/0!</v>
      </c>
      <c r="AO47" s="309"/>
      <c r="AP47" s="310"/>
      <c r="AU47" s="0" t="n">
        <f aca="false">3413/12465</f>
        <v>0.273806658644204</v>
      </c>
      <c r="AX47" s="289"/>
      <c r="AZ47" s="290"/>
      <c r="BM47" s="5"/>
      <c r="BN47" s="5"/>
    </row>
    <row r="48" customFormat="false" ht="14.3" hidden="false" customHeight="false" outlineLevel="0" collapsed="false">
      <c r="A48" s="290"/>
      <c r="B48" s="301" t="s">
        <v>134</v>
      </c>
      <c r="C48" s="314" t="n">
        <f aca="false">IF(C20=0,"no data", AVERAGE(C20:C26))</f>
        <v>56.1885714285714</v>
      </c>
      <c r="D48" s="312" t="n">
        <f aca="false">IF(D20=0,"no data", AVERAGE(D20:D26))</f>
        <v>0.789785714285714</v>
      </c>
      <c r="E48" s="302" t="n">
        <f aca="false">IF(E20=0,"no data",AVERAGE(E20:E26))</f>
        <v>56.4542857142857</v>
      </c>
      <c r="F48" s="314" t="n">
        <f aca="false">IF(F20=0,"no data", AVERAGE(F20:F26))</f>
        <v>63.9857142857143</v>
      </c>
      <c r="G48" s="314" t="n">
        <f aca="false">IF(G20=0,"no data", AVERAGE(G20:G26))</f>
        <v>51.5142857142857</v>
      </c>
      <c r="H48" s="311" t="n">
        <f aca="false">SUM(H20:H26)+INT(SUM(I20:I26)/60)</f>
        <v>0</v>
      </c>
      <c r="I48" s="311" t="n">
        <f aca="false">SUM(I20:I26)-INT(SUM(I26:I26)/60)*60</f>
        <v>0</v>
      </c>
      <c r="J48" s="311" t="n">
        <f aca="false">SUM(J20:J26)+INT(SUM(K20:K26)/60)</f>
        <v>0</v>
      </c>
      <c r="K48" s="311" t="n">
        <f aca="false">SUM(K20:K26)-INT(SUM(K20:K26)/60)*60</f>
        <v>0</v>
      </c>
      <c r="L48" s="311" t="n">
        <f aca="false">SUM(L20:L26)+INT(SUM(M20:M26)/60)</f>
        <v>168</v>
      </c>
      <c r="M48" s="311" t="n">
        <f aca="false">SUM(M20:M26)-INT(SUM(M20:M26)/60)*60</f>
        <v>0</v>
      </c>
      <c r="N48" s="311" t="n">
        <f aca="false">SUM(N20:N26)+INT(SUM(O20:O26)/60)</f>
        <v>168</v>
      </c>
      <c r="O48" s="311" t="n">
        <f aca="false">SUM(O20:O26)-INT(SUM(O20:O26)/60)*60</f>
        <v>0</v>
      </c>
      <c r="P48" s="311" t="n">
        <f aca="false">SUM(P20:P26)+INT(SUM(Q20:Q26)/60)</f>
        <v>0</v>
      </c>
      <c r="Q48" s="311" t="n">
        <f aca="false">SUM(Q20:Q26)-INT(SUM(Q20:Q26)/60)*60</f>
        <v>0</v>
      </c>
      <c r="R48" s="313" t="n">
        <f aca="false">IF(R20=0,"no data", AVERAGE(R20:R26))</f>
        <v>3718.57142857143</v>
      </c>
      <c r="S48" s="313" t="n">
        <f aca="false">IF(S20=0,"no data", AVERAGE(S20:S26))</f>
        <v>3714.14285714286</v>
      </c>
      <c r="T48" s="313" t="str">
        <f aca="false">IF(T20=0,"no data", AVERAGE(T20:T26))</f>
        <v>no data</v>
      </c>
      <c r="U48" s="319" t="str">
        <f aca="false">IF(U20=0,"no data", SUM(U20:U26))</f>
        <v>no data</v>
      </c>
      <c r="V48" s="319" t="str">
        <f aca="false">IF(V20=0,"no data", SUM(V20:V26))</f>
        <v>no data</v>
      </c>
      <c r="W48" s="319" t="n">
        <f aca="false">IF(W20=0,"no data", AVERAGE(W20:W26))</f>
        <v>44.8571428571429</v>
      </c>
      <c r="X48" s="314" t="str">
        <f aca="false">IF(AND(X20=0,X21=0,X22=0,X23=0,X24=0,X25=0,X26=0),"No outage",SUM(X20:X26))</f>
        <v>No outage</v>
      </c>
      <c r="Y48" s="314" t="n">
        <f aca="false">IF(AND(Y20=0,Y21=0,Y22=0,Y23=0,Y24=0,Y25=0,Y26=0),"No outage",SUM(Y20:Y26))</f>
        <v>314</v>
      </c>
      <c r="Z48" s="319" t="str">
        <f aca="false">IF(Z20=0,"no data", AVERAGE(Z20:Z26))</f>
        <v>no data</v>
      </c>
      <c r="AA48" s="314" t="n">
        <f aca="false">IF(AND(AA20=0,AA21=0,AA22=0,AA23=0,AA24=0,AA25=0,AA26=0),"No outage",SUM(AA20:AA26))</f>
        <v>420</v>
      </c>
      <c r="AB48" s="314" t="str">
        <f aca="false">IF(AB20=0,"no data", AVERAGE(AB20:AB26))</f>
        <v>no data</v>
      </c>
      <c r="AC48" s="314" t="n">
        <f aca="false">IF(AC20=0,"no data", SUM(AC20:AC26))</f>
        <v>37</v>
      </c>
      <c r="AD48" s="319" t="str">
        <f aca="false">IF(AD20=0,"no data", SUM(AD20:AD26))</f>
        <v>no data</v>
      </c>
      <c r="AE48" s="314" t="str">
        <f aca="false">IF(AE20=0,"no data", AVERAGE(AE20:AE26))</f>
        <v>no data</v>
      </c>
      <c r="AF48" s="315" t="e">
        <f aca="false">IF(AF20=0,"no data", AVERAGE(AF20:AF26))</f>
        <v>#DIV/0!</v>
      </c>
      <c r="AG48" s="314" t="n">
        <f aca="false">IF(AG20=0,"no data", AVERAGE(AG20:AG26))</f>
        <v>154.940476190476</v>
      </c>
      <c r="AH48" s="315" t="e">
        <f aca="false">IF(AH20=0,"no data", AVERAGE(AH20:AH26))</f>
        <v>#DIV/0!</v>
      </c>
      <c r="AI48" s="315" t="n">
        <f aca="false">IF(AI20=0,"no data", AVERAGE(AI20:AI26))</f>
        <v>1</v>
      </c>
      <c r="AJ48" s="315" t="e">
        <f aca="false">IF(AJ20=0,"no data", AVERAGE(AJ20:AJ26))</f>
        <v>#DIV/0!</v>
      </c>
      <c r="AK48" s="314" t="str">
        <f aca="false">IF(AK20=0,"no data", SUM(AK20:AK25))</f>
        <v>no data</v>
      </c>
      <c r="AL48" s="314" t="str">
        <f aca="false">IF(AL20=0,"no data", AVERAGE(AL20:AL25))</f>
        <v>no data</v>
      </c>
      <c r="AM48" s="314" t="e">
        <f aca="false">AK48*AL48</f>
        <v>#VALUE!</v>
      </c>
      <c r="AN48" s="318" t="e">
        <f aca="false">IF(AN20=0,"no data", AVERAGE(AN20:AN26))</f>
        <v>#DIV/0!</v>
      </c>
      <c r="AO48" s="309"/>
      <c r="AP48" s="310"/>
      <c r="AQ48" s="290"/>
      <c r="AR48" s="290"/>
      <c r="AS48" s="290"/>
      <c r="AT48" s="290" t="n">
        <f aca="false">1440-600</f>
        <v>840</v>
      </c>
      <c r="AU48" s="290" t="n">
        <f aca="false">3413/12796</f>
        <v>0.266723976242576</v>
      </c>
      <c r="AV48" s="290"/>
      <c r="AW48" s="290"/>
      <c r="AX48" s="289"/>
      <c r="AY48" s="290"/>
      <c r="AZ48" s="290"/>
      <c r="BA48" s="290"/>
      <c r="BB48" s="290"/>
      <c r="BC48" s="290"/>
      <c r="BD48" s="290"/>
      <c r="BM48" s="5"/>
      <c r="BN48" s="5"/>
    </row>
    <row r="49" customFormat="false" ht="14.3" hidden="false" customHeight="false" outlineLevel="0" collapsed="false">
      <c r="B49" s="301" t="s">
        <v>135</v>
      </c>
      <c r="C49" s="314" t="n">
        <f aca="false">IF(C21=0,"no data", AVERAGE(C27:C33))</f>
        <v>52.6242857142857</v>
      </c>
      <c r="D49" s="312" t="n">
        <f aca="false">IF(D21=0,"no data", AVERAGE(D27:D33))</f>
        <v>0.807714285714286</v>
      </c>
      <c r="E49" s="302" t="n">
        <f aca="false">IF(E20=0,"no data",AVERAGE(E20:E26))</f>
        <v>56.4542857142857</v>
      </c>
      <c r="F49" s="314" t="n">
        <f aca="false">IF(F21=0,"no data", AVERAGE(F27:F33))</f>
        <v>63.0071428571429</v>
      </c>
      <c r="G49" s="314" t="n">
        <f aca="false">IF(G21=0,"no data", AVERAGE(G27:G33))</f>
        <v>45.4228571428572</v>
      </c>
      <c r="H49" s="311" t="n">
        <f aca="false">SUM(H27:H33)+INT(SUM(I27:I33)/60)</f>
        <v>0</v>
      </c>
      <c r="I49" s="311" t="n">
        <f aca="false">SUM(I27:I33)-INT(SUM(I27:I33)/60)*60</f>
        <v>0</v>
      </c>
      <c r="J49" s="311" t="n">
        <f aca="false">SUM(J27:J33)+INT(SUM(K27:K33)/60)</f>
        <v>0</v>
      </c>
      <c r="K49" s="311" t="n">
        <f aca="false">SUM(K27:K33)-INT(SUM(K27:K33)/60)*60</f>
        <v>0</v>
      </c>
      <c r="L49" s="311" t="n">
        <f aca="false">SUM(L27:L33)+INT(SUM(M27:M33)/60)</f>
        <v>48</v>
      </c>
      <c r="M49" s="311" t="n">
        <f aca="false">SUM(M27:M33)-INT(SUM(M27:M33)/60)*60</f>
        <v>0</v>
      </c>
      <c r="N49" s="311" t="n">
        <f aca="false">SUM(N27:N33)+INT(SUM(O27:O33)/60)</f>
        <v>48</v>
      </c>
      <c r="O49" s="311" t="n">
        <f aca="false">SUM(O27:O33)-INT(SUM(O27:O33)/60)*60</f>
        <v>0</v>
      </c>
      <c r="P49" s="311" t="n">
        <f aca="false">SUM(P27:P33)+INT(SUM(Q27:Q33)/60)</f>
        <v>0</v>
      </c>
      <c r="Q49" s="311" t="n">
        <f aca="false">SUM(Q27:Q33)-INT(SUM(Q27:Q33)/60)*60</f>
        <v>0</v>
      </c>
      <c r="R49" s="313" t="n">
        <f aca="false">IF(R27=0,"no data", AVERAGE(R27:R33))</f>
        <v>3719.85714285714</v>
      </c>
      <c r="S49" s="313" t="n">
        <f aca="false">IF(S27=0,"no data", AVERAGE(S27:S33))</f>
        <v>3719.14285714286</v>
      </c>
      <c r="T49" s="313" t="str">
        <f aca="false">IF(T27=0,"no data", AVERAGE(T27:T33))</f>
        <v>no data</v>
      </c>
      <c r="U49" s="313" t="str">
        <f aca="false">IF(U27=0,"no data", SUM(U27:U33))</f>
        <v>no data</v>
      </c>
      <c r="V49" s="313" t="str">
        <f aca="false">IF(V27=0,"no data", SUM(V27:V33))</f>
        <v>no data</v>
      </c>
      <c r="W49" s="319" t="n">
        <f aca="false">IF(W27=0,"no data", AVERAGE(W27:W33))</f>
        <v>45.4285714285714</v>
      </c>
      <c r="X49" s="314" t="str">
        <f aca="false">IF(AND(X27=0,X28=0,X29=0,X30=0,X31=0,X32=0,X33=0),"No outage",SUM(X27:X33))</f>
        <v>No outage</v>
      </c>
      <c r="Y49" s="314" t="n">
        <f aca="false">IF(AND(Y27=0,Y28=0,Y29=0,Y30=0,Y31=0,Y32=0,Y33=0),"No outage",SUM(Y27:Y33))</f>
        <v>318</v>
      </c>
      <c r="Z49" s="319" t="str">
        <f aca="false">IF(Z27=0,"no data", AVERAGE(Z27:Z33))</f>
        <v>no data</v>
      </c>
      <c r="AA49" s="314" t="n">
        <f aca="false">IF(AND(AA27=0,AA28=0,AA29=0,AA30=0,AA31=0,AA32=0,AA33=0),"No outage",SUM(AA27:AA33))</f>
        <v>420</v>
      </c>
      <c r="AB49" s="314" t="str">
        <f aca="false">IF(AB27=0,"no data", AVERAGE(AB27:AB33))</f>
        <v>no data</v>
      </c>
      <c r="AC49" s="313" t="n">
        <f aca="false">IF(AC27=0,"no data", SUM(AC27:AC33))</f>
        <v>38</v>
      </c>
      <c r="AD49" s="313" t="str">
        <f aca="false">IF(AD27=0,"no data", SUM(AD27:AD33))</f>
        <v>no data</v>
      </c>
      <c r="AE49" s="319" t="str">
        <f aca="false">IF(AE27=0,"no data", AVERAGE(AE27:AE33))</f>
        <v>no data</v>
      </c>
      <c r="AF49" s="312" t="e">
        <f aca="false">IF(AF27=0,"no data", AVERAGE(AF27:AF33))</f>
        <v>#DIV/0!</v>
      </c>
      <c r="AG49" s="314" t="n">
        <f aca="false">IF(AG27=0,"no data", AVERAGE(AG27:AG33))</f>
        <v>154.994047619048</v>
      </c>
      <c r="AH49" s="312" t="e">
        <f aca="false">IF(AH27=0,"no data", AVERAGE(AH27:AH33))</f>
        <v>#DIV/0!</v>
      </c>
      <c r="AI49" s="312" t="n">
        <f aca="false">IF(AI27=0,"no data", AVERAGE(AI27:AI33))</f>
        <v>1</v>
      </c>
      <c r="AJ49" s="312" t="e">
        <f aca="false">IF(AJ27=0,"no data", AVERAGE(AJ27:AJ33))</f>
        <v>#DIV/0!</v>
      </c>
      <c r="AK49" s="314" t="str">
        <f aca="false">IF(AK27=0,"no data", SUM(AK27:AK33))</f>
        <v>no data</v>
      </c>
      <c r="AL49" s="314" t="str">
        <f aca="false">IF(AL27=0,"no data", AVERAGE(AL27:AL33))</f>
        <v>no data</v>
      </c>
      <c r="AM49" s="314" t="e">
        <f aca="false">AK49*AL49</f>
        <v>#VALUE!</v>
      </c>
      <c r="AN49" s="318" t="e">
        <f aca="false">IF(AN27=0,"no data", AVERAGE(AN27:AN33))</f>
        <v>#DIV/0!</v>
      </c>
      <c r="AO49" s="309"/>
      <c r="AP49" s="310"/>
      <c r="AX49" s="289"/>
      <c r="AZ49" s="290"/>
      <c r="BM49" s="5"/>
      <c r="BN49" s="5"/>
    </row>
    <row r="50" customFormat="false" ht="14.3" hidden="false" customHeight="false" outlineLevel="0" collapsed="false">
      <c r="B50" s="301" t="s">
        <v>136</v>
      </c>
      <c r="C50" s="314" t="n">
        <f aca="false">IF(C22=0,"no data", AVERAGE(C28:C34))</f>
        <v>51.7928571428571</v>
      </c>
      <c r="D50" s="312" t="n">
        <f aca="false">IF(D22=0,"no data", AVERAGE(D28:D34))</f>
        <v>0.819942857142857</v>
      </c>
      <c r="E50" s="302" t="n">
        <f aca="false">IF(E21=0,"no data",AVERAGE(E21:E27))</f>
        <v>56.0971428571429</v>
      </c>
      <c r="F50" s="314" t="n">
        <f aca="false">IF(F22=0,"no data", AVERAGE(F28:F34))</f>
        <v>60.5785714285714</v>
      </c>
      <c r="G50" s="314" t="n">
        <f aca="false">IF(G22=0,"no data", AVERAGE(G28:G34))</f>
        <v>45.7085714285714</v>
      </c>
      <c r="H50" s="311" t="n">
        <f aca="false">SUM(H28:H34)+INT(SUM(I28:I34)/60)</f>
        <v>0</v>
      </c>
      <c r="I50" s="311" t="n">
        <f aca="false">SUM(I28:I34)-INT(SUM(I28:I34)/60)*60</f>
        <v>0</v>
      </c>
      <c r="J50" s="311" t="n">
        <f aca="false">SUM(J28:J34)+INT(SUM(K28:K34)/60)</f>
        <v>0</v>
      </c>
      <c r="K50" s="311" t="n">
        <f aca="false">SUM(K28:K34)-INT(SUM(K28:K34)/60)*60</f>
        <v>0</v>
      </c>
      <c r="L50" s="311" t="n">
        <f aca="false">SUM(L28:L34)+INT(SUM(M28:M34)/60)</f>
        <v>24</v>
      </c>
      <c r="M50" s="311" t="n">
        <f aca="false">SUM(M28:M34)-INT(SUM(M28:M34)/60)*60</f>
        <v>0</v>
      </c>
      <c r="N50" s="311" t="n">
        <f aca="false">SUM(N28:N34)+INT(SUM(O28:O34)/60)</f>
        <v>24</v>
      </c>
      <c r="O50" s="311" t="n">
        <f aca="false">SUM(O28:O34)-INT(SUM(O28:O34)/60)*60</f>
        <v>0</v>
      </c>
      <c r="P50" s="311" t="n">
        <f aca="false">SUM(P28:P34)+INT(SUM(Q28:Q34)/60)</f>
        <v>0</v>
      </c>
      <c r="Q50" s="311" t="n">
        <f aca="false">SUM(Q28:Q34)-INT(SUM(Q28:Q34)/60)*60</f>
        <v>0</v>
      </c>
      <c r="R50" s="313" t="n">
        <f aca="false">IF(R28=0,"no data", AVERAGE(R28:R34))</f>
        <v>3719.85714285714</v>
      </c>
      <c r="S50" s="313" t="n">
        <f aca="false">IF(S28=0,"no data", AVERAGE(S28:S34))</f>
        <v>3719.14285714286</v>
      </c>
      <c r="T50" s="313" t="str">
        <f aca="false">IF(T28=0,"no data", AVERAGE(T28:T34))</f>
        <v>no data</v>
      </c>
      <c r="U50" s="313" t="str">
        <f aca="false">IF(U28=0,"no data", SUM(U28:U34))</f>
        <v>no data</v>
      </c>
      <c r="V50" s="313" t="str">
        <f aca="false">IF(V28=0,"no data", SUM(V28:V34))</f>
        <v>no data</v>
      </c>
      <c r="W50" s="319" t="n">
        <f aca="false">IF(W28=0,"no data", AVERAGE(W28:W34))</f>
        <v>45.8571428571429</v>
      </c>
      <c r="X50" s="314" t="str">
        <f aca="false">IF(AND(X28=0,X29=0,X30=0,X31=0,X32=0,X33=0,X34=0),"No outage",SUM(X28:X34))</f>
        <v>No outage</v>
      </c>
      <c r="Y50" s="314" t="n">
        <f aca="false">IF(AND(Y28=0,Y29=0,Y30=0,Y31=0,Y32=0,Y33=0,Y34=0),"No outage",SUM(Y28:Y34))</f>
        <v>321</v>
      </c>
      <c r="Z50" s="319" t="str">
        <f aca="false">IF(Z28=0,"no data", AVERAGE(Z28:Z34))</f>
        <v>no data</v>
      </c>
      <c r="AA50" s="314" t="n">
        <f aca="false">IF(AND(AA28=0,AA29=0,AA30=0,AA31=0,AA32=0,AA33=0,AA34=0),"No outage",SUM(AA28:AA34))</f>
        <v>420</v>
      </c>
      <c r="AB50" s="314" t="str">
        <f aca="false">IF(AB28=0,"no data", AVERAGE(AB28:AB34))</f>
        <v>no data</v>
      </c>
      <c r="AC50" s="313" t="n">
        <f aca="false">IF(AC28=0,"no data", SUM(AC28:AC34))</f>
        <v>38</v>
      </c>
      <c r="AD50" s="313" t="str">
        <f aca="false">IF(AD28=0,"no data", SUM(AD28:AD34))</f>
        <v>no data</v>
      </c>
      <c r="AE50" s="319" t="str">
        <f aca="false">IF(AE28=0,"no data", AVERAGE(AE28:AE34))</f>
        <v>no data</v>
      </c>
      <c r="AF50" s="312" t="e">
        <f aca="false">IF(AF28=0,"no data", AVERAGE(AF28:AF34))</f>
        <v>#DIV/0!</v>
      </c>
      <c r="AG50" s="314" t="n">
        <f aca="false">IF(AG28=0,"no data", AVERAGE(AG28:AG34))</f>
        <v>154.994047619048</v>
      </c>
      <c r="AH50" s="312" t="e">
        <f aca="false">IF(AH28=0,"no data", AVERAGE(AH28:AH34))</f>
        <v>#DIV/0!</v>
      </c>
      <c r="AI50" s="312" t="n">
        <f aca="false">IF(AI28=0,"no data", AVERAGE(AI28:AI34))</f>
        <v>1</v>
      </c>
      <c r="AJ50" s="312" t="e">
        <f aca="false">IF(AJ28=0,"no data", AVERAGE(AJ28:AJ34))</f>
        <v>#DIV/0!</v>
      </c>
      <c r="AK50" s="314" t="str">
        <f aca="false">IF(AK28=0,"no data", SUM(AK28:AK34))</f>
        <v>no data</v>
      </c>
      <c r="AL50" s="314" t="str">
        <f aca="false">IF(AL28=0,"no data", AVERAGE(AL28:AL34))</f>
        <v>no data</v>
      </c>
      <c r="AM50" s="314" t="e">
        <f aca="false">AK50*AL50</f>
        <v>#VALUE!</v>
      </c>
      <c r="AN50" s="318" t="e">
        <f aca="false">IF(AN28=0,"no data", AVERAGE(AN28:AN34))</f>
        <v>#DIV/0!</v>
      </c>
      <c r="AO50" s="309"/>
      <c r="AP50" s="310"/>
      <c r="AX50" s="289"/>
      <c r="AZ50" s="290"/>
      <c r="BM50" s="5"/>
      <c r="BN50" s="5"/>
    </row>
    <row r="51" customFormat="false" ht="14.3" hidden="false" customHeight="false" outlineLevel="0" collapsed="false">
      <c r="B51" s="2"/>
      <c r="C51" s="320"/>
      <c r="D51" s="320"/>
      <c r="E51" s="320"/>
      <c r="F51" s="320"/>
      <c r="G51" s="321"/>
      <c r="H51" s="321"/>
      <c r="I51" s="321"/>
      <c r="J51" s="321"/>
      <c r="K51" s="322"/>
      <c r="L51" s="322"/>
      <c r="M51" s="322"/>
      <c r="N51" s="322"/>
      <c r="O51" s="323"/>
      <c r="P51" s="323"/>
      <c r="Q51" s="320"/>
      <c r="R51" s="320"/>
      <c r="S51" s="320"/>
      <c r="T51" s="320"/>
      <c r="U51" s="320"/>
      <c r="V51" s="320"/>
      <c r="W51" s="320"/>
      <c r="X51" s="320"/>
      <c r="Y51" s="320"/>
      <c r="Z51" s="320"/>
      <c r="AA51" s="320"/>
      <c r="AB51" s="320"/>
      <c r="AC51" s="323"/>
      <c r="AD51" s="323"/>
      <c r="AE51" s="320"/>
      <c r="AF51" s="323"/>
      <c r="AG51" s="323"/>
      <c r="AH51" s="320"/>
      <c r="AI51" s="320"/>
      <c r="AJ51" s="320"/>
      <c r="AN51" s="300"/>
      <c r="AO51" s="300"/>
      <c r="AP51" s="300"/>
      <c r="AQ51" s="300"/>
      <c r="AX51" s="289"/>
      <c r="AZ51" s="290"/>
      <c r="BM51" s="5"/>
      <c r="BN51" s="5"/>
    </row>
    <row r="52" customFormat="false" ht="14.95" hidden="false" customHeight="false" outlineLevel="0" collapsed="false">
      <c r="B52" s="2"/>
      <c r="C52" s="320"/>
      <c r="D52" s="320"/>
      <c r="E52" s="320"/>
      <c r="F52" s="320"/>
      <c r="G52" s="321"/>
      <c r="H52" s="321"/>
      <c r="I52" s="321"/>
      <c r="J52" s="321"/>
      <c r="K52" s="322"/>
      <c r="L52" s="322"/>
      <c r="M52" s="322"/>
      <c r="N52" s="322"/>
      <c r="O52" s="323"/>
      <c r="P52" s="323"/>
      <c r="Q52" s="320"/>
      <c r="R52" s="320"/>
      <c r="S52" s="320"/>
      <c r="T52" s="320"/>
      <c r="U52" s="320"/>
      <c r="V52" s="320"/>
      <c r="W52" s="320"/>
      <c r="X52" s="320"/>
      <c r="Y52" s="320"/>
      <c r="Z52" s="320"/>
      <c r="AA52" s="320"/>
      <c r="AB52" s="320"/>
      <c r="AC52" s="323"/>
      <c r="AD52" s="323"/>
      <c r="AE52" s="320"/>
      <c r="AF52" s="323"/>
      <c r="AG52" s="323"/>
      <c r="AH52" s="320"/>
      <c r="AI52" s="320"/>
      <c r="AJ52" s="320"/>
      <c r="AN52" s="300"/>
      <c r="AO52" s="300"/>
      <c r="AP52" s="300"/>
      <c r="AQ52" s="300"/>
      <c r="AX52" s="289"/>
      <c r="AZ52" s="290"/>
      <c r="BJ52" s="0" t="n">
        <f aca="false">24*14</f>
        <v>336</v>
      </c>
      <c r="BM52" s="5"/>
      <c r="BN52" s="5"/>
    </row>
    <row r="53" customFormat="false" ht="16.3" hidden="false" customHeight="false" outlineLevel="0" collapsed="false">
      <c r="B53" s="324" t="s">
        <v>175</v>
      </c>
      <c r="C53" s="325" t="s">
        <v>176</v>
      </c>
      <c r="D53" s="325"/>
      <c r="E53" s="325"/>
      <c r="F53" s="325"/>
      <c r="G53" s="325"/>
      <c r="H53" s="325"/>
      <c r="I53" s="325"/>
      <c r="J53" s="325"/>
      <c r="K53" s="325"/>
      <c r="L53" s="325"/>
      <c r="M53" s="325"/>
      <c r="N53" s="325"/>
      <c r="O53" s="325"/>
      <c r="P53" s="325"/>
      <c r="Q53" s="325"/>
      <c r="R53" s="325"/>
      <c r="S53" s="325"/>
      <c r="T53" s="325"/>
      <c r="U53" s="325"/>
      <c r="V53" s="325"/>
      <c r="W53" s="325"/>
      <c r="X53" s="325"/>
      <c r="Y53" s="325"/>
      <c r="Z53" s="325"/>
      <c r="AA53" s="325"/>
      <c r="AB53" s="325"/>
      <c r="AC53" s="325"/>
      <c r="AD53" s="325"/>
      <c r="AE53" s="325"/>
      <c r="AF53" s="323"/>
      <c r="AG53" s="323"/>
      <c r="AH53" s="320"/>
      <c r="AI53" s="320"/>
      <c r="AJ53" s="320"/>
      <c r="AN53" s="300"/>
      <c r="AO53" s="300"/>
      <c r="AP53" s="300"/>
      <c r="AQ53" s="300"/>
      <c r="AX53" s="289"/>
      <c r="BJ53" s="0" t="n">
        <f aca="false">20*21</f>
        <v>420</v>
      </c>
      <c r="BM53" s="5"/>
      <c r="BN53" s="5"/>
    </row>
    <row r="54" customFormat="false" ht="15.8" hidden="false" customHeight="true" outlineLevel="0" collapsed="false">
      <c r="B54" s="326" t="n">
        <v>43800</v>
      </c>
      <c r="C54" s="327" t="s">
        <v>179</v>
      </c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327"/>
      <c r="S54" s="327"/>
      <c r="T54" s="327"/>
      <c r="U54" s="327"/>
      <c r="V54" s="327"/>
      <c r="W54" s="327"/>
      <c r="X54" s="327"/>
      <c r="Y54" s="327"/>
      <c r="Z54" s="327"/>
      <c r="AA54" s="327"/>
      <c r="AB54" s="327"/>
      <c r="AC54" s="327"/>
      <c r="AD54" s="327"/>
      <c r="AE54" s="327"/>
      <c r="AF54" s="323"/>
      <c r="AG54" s="323"/>
      <c r="AH54" s="320"/>
      <c r="AI54" s="320"/>
      <c r="AJ54" s="320"/>
      <c r="AN54" s="300"/>
      <c r="AO54" s="300"/>
      <c r="AP54" s="300"/>
      <c r="AQ54" s="300"/>
      <c r="AX54" s="289"/>
      <c r="BJ54" s="0" t="n">
        <f aca="false">24*15</f>
        <v>360</v>
      </c>
      <c r="BM54" s="5"/>
      <c r="BN54" s="5"/>
    </row>
    <row r="55" customFormat="false" ht="15.65" hidden="false" customHeight="true" outlineLevel="0" collapsed="false">
      <c r="B55" s="326" t="n">
        <v>43801</v>
      </c>
      <c r="C55" s="327" t="s">
        <v>179</v>
      </c>
      <c r="D55" s="327"/>
      <c r="E55" s="327"/>
      <c r="F55" s="327"/>
      <c r="G55" s="327"/>
      <c r="H55" s="327"/>
      <c r="I55" s="327"/>
      <c r="J55" s="327"/>
      <c r="K55" s="327"/>
      <c r="L55" s="327"/>
      <c r="M55" s="327"/>
      <c r="N55" s="327"/>
      <c r="O55" s="327"/>
      <c r="P55" s="327"/>
      <c r="Q55" s="327"/>
      <c r="R55" s="327"/>
      <c r="S55" s="327"/>
      <c r="T55" s="327"/>
      <c r="U55" s="327"/>
      <c r="V55" s="327"/>
      <c r="W55" s="327"/>
      <c r="X55" s="327"/>
      <c r="Y55" s="327"/>
      <c r="Z55" s="327"/>
      <c r="AA55" s="327"/>
      <c r="AB55" s="327"/>
      <c r="AC55" s="327"/>
      <c r="AD55" s="327"/>
      <c r="AE55" s="327"/>
      <c r="AF55" s="323"/>
      <c r="AG55" s="323"/>
      <c r="AH55" s="320"/>
      <c r="AI55" s="320"/>
      <c r="AJ55" s="320"/>
      <c r="AN55" s="300"/>
      <c r="AO55" s="300"/>
      <c r="AP55" s="300"/>
      <c r="AQ55" s="300"/>
      <c r="AX55" s="289"/>
      <c r="BJ55" s="0" t="n">
        <f aca="false">SUM(BJ52:BJ54)</f>
        <v>1116</v>
      </c>
      <c r="BM55" s="5"/>
      <c r="BN55" s="5"/>
    </row>
    <row r="56" customFormat="false" ht="15.65" hidden="false" customHeight="true" outlineLevel="0" collapsed="false">
      <c r="B56" s="326" t="n">
        <v>43802</v>
      </c>
      <c r="C56" s="327" t="s">
        <v>179</v>
      </c>
      <c r="D56" s="327"/>
      <c r="E56" s="327"/>
      <c r="F56" s="327"/>
      <c r="G56" s="327"/>
      <c r="H56" s="327"/>
      <c r="I56" s="327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7"/>
      <c r="AA56" s="327"/>
      <c r="AB56" s="327"/>
      <c r="AC56" s="327"/>
      <c r="AD56" s="327"/>
      <c r="AE56" s="327"/>
      <c r="AF56" s="323"/>
      <c r="AG56" s="323"/>
      <c r="AH56" s="320"/>
      <c r="AI56" s="320"/>
      <c r="AJ56" s="320"/>
      <c r="AN56" s="300"/>
      <c r="AO56" s="300"/>
      <c r="AP56" s="300"/>
      <c r="AQ56" s="300"/>
      <c r="AX56" s="289"/>
      <c r="BK56" s="0" t="n">
        <f aca="false">BJ55/50</f>
        <v>22.32</v>
      </c>
      <c r="BM56" s="5"/>
      <c r="BN56" s="5"/>
    </row>
    <row r="57" customFormat="false" ht="15.65" hidden="false" customHeight="true" outlineLevel="0" collapsed="false">
      <c r="B57" s="326" t="n">
        <v>43803</v>
      </c>
      <c r="C57" s="327" t="s">
        <v>179</v>
      </c>
      <c r="D57" s="327"/>
      <c r="E57" s="327"/>
      <c r="F57" s="327"/>
      <c r="G57" s="327"/>
      <c r="H57" s="327"/>
      <c r="I57" s="327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7"/>
      <c r="AA57" s="327"/>
      <c r="AB57" s="327"/>
      <c r="AC57" s="327"/>
      <c r="AD57" s="327"/>
      <c r="AE57" s="327"/>
      <c r="AF57" s="323"/>
      <c r="AG57" s="323"/>
      <c r="AH57" s="320"/>
      <c r="AI57" s="320"/>
      <c r="AJ57" s="320"/>
      <c r="AN57" s="300"/>
      <c r="AO57" s="300"/>
      <c r="AP57" s="300"/>
      <c r="AQ57" s="300"/>
      <c r="AX57" s="289"/>
      <c r="BM57" s="5"/>
      <c r="BN57" s="5"/>
    </row>
    <row r="58" customFormat="false" ht="15.65" hidden="false" customHeight="true" outlineLevel="0" collapsed="false">
      <c r="B58" s="326" t="n">
        <v>43804</v>
      </c>
      <c r="C58" s="327" t="s">
        <v>179</v>
      </c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7"/>
      <c r="AA58" s="327"/>
      <c r="AB58" s="327"/>
      <c r="AC58" s="327"/>
      <c r="AD58" s="327"/>
      <c r="AE58" s="327"/>
      <c r="AF58" s="323"/>
      <c r="AG58" s="323"/>
      <c r="AH58" s="320"/>
      <c r="AI58" s="320"/>
      <c r="AJ58" s="320"/>
      <c r="AN58" s="300"/>
      <c r="AO58" s="300"/>
      <c r="AP58" s="300"/>
      <c r="AQ58" s="300"/>
      <c r="AX58" s="289"/>
      <c r="BM58" s="5"/>
      <c r="BN58" s="5"/>
    </row>
    <row r="59" customFormat="false" ht="15.65" hidden="false" customHeight="true" outlineLevel="0" collapsed="false">
      <c r="B59" s="326" t="n">
        <v>43805</v>
      </c>
      <c r="C59" s="327" t="s">
        <v>179</v>
      </c>
      <c r="D59" s="327"/>
      <c r="E59" s="327"/>
      <c r="F59" s="327"/>
      <c r="G59" s="327"/>
      <c r="H59" s="327"/>
      <c r="I59" s="327"/>
      <c r="J59" s="327"/>
      <c r="K59" s="327"/>
      <c r="L59" s="327"/>
      <c r="M59" s="327"/>
      <c r="N59" s="327"/>
      <c r="O59" s="327"/>
      <c r="P59" s="327"/>
      <c r="Q59" s="327"/>
      <c r="R59" s="327"/>
      <c r="S59" s="327"/>
      <c r="T59" s="327"/>
      <c r="U59" s="327"/>
      <c r="V59" s="327"/>
      <c r="W59" s="327"/>
      <c r="X59" s="327"/>
      <c r="Y59" s="327"/>
      <c r="Z59" s="327"/>
      <c r="AA59" s="327"/>
      <c r="AB59" s="327"/>
      <c r="AC59" s="327"/>
      <c r="AD59" s="327"/>
      <c r="AE59" s="327"/>
      <c r="AF59" s="323"/>
      <c r="AG59" s="323"/>
      <c r="AH59" s="320"/>
      <c r="AI59" s="320"/>
      <c r="AJ59" s="320"/>
      <c r="AN59" s="300"/>
      <c r="AO59" s="300"/>
      <c r="AP59" s="300"/>
      <c r="AQ59" s="300"/>
      <c r="AX59" s="289"/>
      <c r="BM59" s="5"/>
      <c r="BN59" s="5"/>
    </row>
    <row r="60" customFormat="false" ht="15.65" hidden="false" customHeight="true" outlineLevel="0" collapsed="false">
      <c r="B60" s="326" t="n">
        <v>43806</v>
      </c>
      <c r="C60" s="327" t="s">
        <v>179</v>
      </c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3"/>
      <c r="AG60" s="323"/>
      <c r="AH60" s="320"/>
      <c r="AI60" s="320"/>
      <c r="AJ60" s="320"/>
      <c r="AN60" s="300"/>
      <c r="AO60" s="300"/>
      <c r="AP60" s="300"/>
      <c r="AQ60" s="300"/>
      <c r="AX60" s="289"/>
      <c r="BM60" s="5"/>
      <c r="BN60" s="5"/>
    </row>
    <row r="61" customFormat="false" ht="15.65" hidden="false" customHeight="true" outlineLevel="0" collapsed="false">
      <c r="B61" s="326" t="n">
        <v>43807</v>
      </c>
      <c r="C61" s="327" t="s">
        <v>179</v>
      </c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  <c r="Q61" s="327"/>
      <c r="R61" s="327"/>
      <c r="S61" s="327"/>
      <c r="T61" s="327"/>
      <c r="U61" s="327"/>
      <c r="V61" s="327"/>
      <c r="W61" s="327"/>
      <c r="X61" s="327"/>
      <c r="Y61" s="327"/>
      <c r="Z61" s="327"/>
      <c r="AA61" s="327"/>
      <c r="AB61" s="327"/>
      <c r="AC61" s="327"/>
      <c r="AD61" s="327"/>
      <c r="AE61" s="327"/>
      <c r="AF61" s="323"/>
      <c r="AG61" s="323"/>
      <c r="AH61" s="320"/>
      <c r="AI61" s="320"/>
      <c r="AJ61" s="320"/>
      <c r="AN61" s="300"/>
      <c r="AO61" s="300"/>
      <c r="AP61" s="300"/>
      <c r="AQ61" s="300"/>
      <c r="AX61" s="289"/>
      <c r="BM61" s="5"/>
      <c r="BN61" s="5"/>
    </row>
    <row r="62" customFormat="false" ht="15.65" hidden="false" customHeight="true" outlineLevel="0" collapsed="false">
      <c r="B62" s="326" t="n">
        <v>43808</v>
      </c>
      <c r="C62" s="327" t="s">
        <v>179</v>
      </c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  <c r="Q62" s="327"/>
      <c r="R62" s="327"/>
      <c r="S62" s="327"/>
      <c r="T62" s="327"/>
      <c r="U62" s="327"/>
      <c r="V62" s="327"/>
      <c r="W62" s="327"/>
      <c r="X62" s="327"/>
      <c r="Y62" s="327"/>
      <c r="Z62" s="327"/>
      <c r="AA62" s="327"/>
      <c r="AB62" s="327"/>
      <c r="AC62" s="327"/>
      <c r="AD62" s="327"/>
      <c r="AE62" s="327"/>
      <c r="AF62" s="323"/>
      <c r="AG62" s="323"/>
      <c r="AH62" s="320"/>
      <c r="AI62" s="320"/>
      <c r="AJ62" s="320"/>
      <c r="AN62" s="300"/>
      <c r="AO62" s="300"/>
      <c r="AP62" s="300"/>
      <c r="AQ62" s="300"/>
      <c r="AX62" s="289"/>
      <c r="BM62" s="5"/>
      <c r="BN62" s="5"/>
    </row>
    <row r="63" customFormat="false" ht="15.65" hidden="false" customHeight="true" outlineLevel="0" collapsed="false">
      <c r="B63" s="326" t="n">
        <v>43809</v>
      </c>
      <c r="C63" s="327" t="s">
        <v>179</v>
      </c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  <c r="Q63" s="327"/>
      <c r="R63" s="327"/>
      <c r="S63" s="327"/>
      <c r="T63" s="327"/>
      <c r="U63" s="327"/>
      <c r="V63" s="327"/>
      <c r="W63" s="327"/>
      <c r="X63" s="327"/>
      <c r="Y63" s="327"/>
      <c r="Z63" s="327"/>
      <c r="AA63" s="327"/>
      <c r="AB63" s="327"/>
      <c r="AC63" s="327"/>
      <c r="AD63" s="327"/>
      <c r="AE63" s="327"/>
      <c r="AF63" s="323"/>
      <c r="AG63" s="323"/>
      <c r="AH63" s="320"/>
      <c r="AI63" s="320"/>
      <c r="AJ63" s="320"/>
      <c r="AN63" s="300"/>
      <c r="AO63" s="300"/>
      <c r="AP63" s="300"/>
      <c r="AQ63" s="300"/>
      <c r="AX63" s="289"/>
      <c r="BM63" s="5"/>
      <c r="BN63" s="5"/>
    </row>
    <row r="64" customFormat="false" ht="15.65" hidden="false" customHeight="true" outlineLevel="0" collapsed="false">
      <c r="B64" s="326" t="n">
        <v>43810</v>
      </c>
      <c r="C64" s="327" t="s">
        <v>179</v>
      </c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  <c r="Q64" s="327"/>
      <c r="R64" s="327"/>
      <c r="S64" s="327"/>
      <c r="T64" s="327"/>
      <c r="U64" s="327"/>
      <c r="V64" s="327"/>
      <c r="W64" s="327"/>
      <c r="X64" s="327"/>
      <c r="Y64" s="327"/>
      <c r="Z64" s="327"/>
      <c r="AA64" s="327"/>
      <c r="AB64" s="327"/>
      <c r="AC64" s="327"/>
      <c r="AD64" s="327"/>
      <c r="AE64" s="327"/>
      <c r="AF64" s="323"/>
      <c r="AG64" s="323"/>
      <c r="AH64" s="320"/>
      <c r="AI64" s="320"/>
      <c r="AJ64" s="320"/>
      <c r="AN64" s="300"/>
      <c r="AO64" s="300"/>
      <c r="AP64" s="300"/>
      <c r="AQ64" s="300"/>
      <c r="AX64" s="289"/>
      <c r="BM64" s="5"/>
      <c r="BN64" s="5"/>
    </row>
    <row r="65" customFormat="false" ht="15.65" hidden="false" customHeight="true" outlineLevel="0" collapsed="false">
      <c r="B65" s="326" t="n">
        <v>43811</v>
      </c>
      <c r="C65" s="327" t="s">
        <v>179</v>
      </c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  <c r="Q65" s="327"/>
      <c r="R65" s="327"/>
      <c r="S65" s="327"/>
      <c r="T65" s="327"/>
      <c r="U65" s="327"/>
      <c r="V65" s="327"/>
      <c r="W65" s="327"/>
      <c r="X65" s="327"/>
      <c r="Y65" s="327"/>
      <c r="Z65" s="327"/>
      <c r="AA65" s="327"/>
      <c r="AB65" s="327"/>
      <c r="AC65" s="327"/>
      <c r="AD65" s="327"/>
      <c r="AE65" s="327"/>
      <c r="AF65" s="323"/>
      <c r="AG65" s="323"/>
      <c r="AH65" s="320"/>
      <c r="AI65" s="320"/>
      <c r="AJ65" s="320"/>
      <c r="AN65" s="300"/>
      <c r="AO65" s="300"/>
      <c r="AP65" s="300"/>
      <c r="AQ65" s="300"/>
      <c r="AX65" s="289"/>
      <c r="BM65" s="5"/>
      <c r="BN65" s="5"/>
    </row>
    <row r="66" customFormat="false" ht="15.65" hidden="false" customHeight="true" outlineLevel="0" collapsed="false">
      <c r="B66" s="326" t="n">
        <v>43812</v>
      </c>
      <c r="C66" s="327" t="s">
        <v>179</v>
      </c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  <c r="Q66" s="327"/>
      <c r="R66" s="327"/>
      <c r="S66" s="327"/>
      <c r="T66" s="327"/>
      <c r="U66" s="327"/>
      <c r="V66" s="327"/>
      <c r="W66" s="327"/>
      <c r="X66" s="327"/>
      <c r="Y66" s="327"/>
      <c r="Z66" s="327"/>
      <c r="AA66" s="327"/>
      <c r="AB66" s="327"/>
      <c r="AC66" s="327"/>
      <c r="AD66" s="327"/>
      <c r="AE66" s="327"/>
      <c r="AF66" s="323"/>
      <c r="AG66" s="323"/>
      <c r="AH66" s="320"/>
      <c r="AI66" s="320"/>
      <c r="AJ66" s="320"/>
      <c r="AN66" s="300"/>
      <c r="AO66" s="300"/>
      <c r="AP66" s="300"/>
      <c r="AQ66" s="300"/>
      <c r="AX66" s="289"/>
      <c r="BM66" s="5"/>
      <c r="BN66" s="5"/>
    </row>
    <row r="67" customFormat="false" ht="15.65" hidden="false" customHeight="true" outlineLevel="0" collapsed="false">
      <c r="B67" s="326" t="n">
        <v>43813</v>
      </c>
      <c r="C67" s="327" t="s">
        <v>179</v>
      </c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  <c r="Q67" s="327"/>
      <c r="R67" s="327"/>
      <c r="S67" s="327"/>
      <c r="T67" s="327"/>
      <c r="U67" s="327"/>
      <c r="V67" s="327"/>
      <c r="W67" s="327"/>
      <c r="X67" s="327"/>
      <c r="Y67" s="327"/>
      <c r="Z67" s="327"/>
      <c r="AA67" s="327"/>
      <c r="AB67" s="327"/>
      <c r="AC67" s="327"/>
      <c r="AD67" s="327"/>
      <c r="AE67" s="327"/>
      <c r="AF67" s="323"/>
      <c r="AG67" s="323"/>
      <c r="AH67" s="320"/>
      <c r="AI67" s="320"/>
      <c r="AJ67" s="320"/>
      <c r="AN67" s="300"/>
      <c r="AO67" s="300"/>
      <c r="AP67" s="300"/>
      <c r="AQ67" s="300"/>
      <c r="AX67" s="289"/>
      <c r="BM67" s="5"/>
      <c r="BN67" s="5"/>
    </row>
    <row r="68" customFormat="false" ht="15.65" hidden="false" customHeight="true" outlineLevel="0" collapsed="false">
      <c r="B68" s="326" t="n">
        <v>43814</v>
      </c>
      <c r="C68" s="327" t="s">
        <v>179</v>
      </c>
      <c r="D68" s="327"/>
      <c r="E68" s="327"/>
      <c r="F68" s="327"/>
      <c r="G68" s="327"/>
      <c r="H68" s="327"/>
      <c r="I68" s="327"/>
      <c r="J68" s="327"/>
      <c r="K68" s="327"/>
      <c r="L68" s="327"/>
      <c r="M68" s="327"/>
      <c r="N68" s="327"/>
      <c r="O68" s="327"/>
      <c r="P68" s="327"/>
      <c r="Q68" s="327"/>
      <c r="R68" s="327"/>
      <c r="S68" s="327"/>
      <c r="T68" s="327"/>
      <c r="U68" s="327"/>
      <c r="V68" s="327"/>
      <c r="W68" s="327"/>
      <c r="X68" s="327"/>
      <c r="Y68" s="327"/>
      <c r="Z68" s="327"/>
      <c r="AA68" s="327"/>
      <c r="AB68" s="327"/>
      <c r="AC68" s="327"/>
      <c r="AD68" s="327"/>
      <c r="AE68" s="327"/>
      <c r="AF68" s="323"/>
      <c r="AG68" s="323"/>
      <c r="AH68" s="320"/>
      <c r="AI68" s="320"/>
      <c r="AJ68" s="320"/>
      <c r="AN68" s="300"/>
      <c r="AO68" s="300"/>
      <c r="AP68" s="300"/>
      <c r="AQ68" s="300"/>
      <c r="AX68" s="289"/>
      <c r="BM68" s="5"/>
      <c r="BN68" s="5"/>
    </row>
    <row r="69" customFormat="false" ht="15.65" hidden="false" customHeight="true" outlineLevel="0" collapsed="false">
      <c r="B69" s="326" t="n">
        <v>43815</v>
      </c>
      <c r="C69" s="327" t="s">
        <v>179</v>
      </c>
      <c r="D69" s="327"/>
      <c r="E69" s="327"/>
      <c r="F69" s="327"/>
      <c r="G69" s="327"/>
      <c r="H69" s="327"/>
      <c r="I69" s="327"/>
      <c r="J69" s="327"/>
      <c r="K69" s="327"/>
      <c r="L69" s="327"/>
      <c r="M69" s="327"/>
      <c r="N69" s="327"/>
      <c r="O69" s="327"/>
      <c r="P69" s="327"/>
      <c r="Q69" s="327"/>
      <c r="R69" s="327"/>
      <c r="S69" s="327"/>
      <c r="T69" s="327"/>
      <c r="U69" s="327"/>
      <c r="V69" s="327"/>
      <c r="W69" s="327"/>
      <c r="X69" s="327"/>
      <c r="Y69" s="327"/>
      <c r="Z69" s="327"/>
      <c r="AA69" s="327"/>
      <c r="AB69" s="327"/>
      <c r="AC69" s="327"/>
      <c r="AD69" s="327"/>
      <c r="AE69" s="327"/>
      <c r="AF69" s="323"/>
      <c r="AG69" s="323"/>
      <c r="AH69" s="320"/>
      <c r="AI69" s="320"/>
      <c r="AJ69" s="320"/>
      <c r="AN69" s="300"/>
      <c r="AO69" s="300"/>
      <c r="AP69" s="300"/>
      <c r="AQ69" s="300"/>
      <c r="AX69" s="289"/>
      <c r="BM69" s="5"/>
      <c r="BN69" s="5"/>
    </row>
    <row r="70" customFormat="false" ht="15.65" hidden="false" customHeight="true" outlineLevel="0" collapsed="false">
      <c r="B70" s="326" t="n">
        <v>43816</v>
      </c>
      <c r="C70" s="327" t="s">
        <v>179</v>
      </c>
      <c r="D70" s="327"/>
      <c r="E70" s="327"/>
      <c r="F70" s="327"/>
      <c r="G70" s="327"/>
      <c r="H70" s="327"/>
      <c r="I70" s="327"/>
      <c r="J70" s="327"/>
      <c r="K70" s="327"/>
      <c r="L70" s="327"/>
      <c r="M70" s="327"/>
      <c r="N70" s="327"/>
      <c r="O70" s="327"/>
      <c r="P70" s="327"/>
      <c r="Q70" s="327"/>
      <c r="R70" s="327"/>
      <c r="S70" s="327"/>
      <c r="T70" s="327"/>
      <c r="U70" s="327"/>
      <c r="V70" s="327"/>
      <c r="W70" s="327"/>
      <c r="X70" s="327"/>
      <c r="Y70" s="327"/>
      <c r="Z70" s="327"/>
      <c r="AA70" s="327"/>
      <c r="AB70" s="327"/>
      <c r="AC70" s="327"/>
      <c r="AD70" s="327"/>
      <c r="AE70" s="327"/>
      <c r="AF70" s="323"/>
      <c r="AG70" s="323"/>
      <c r="AH70" s="320"/>
      <c r="AI70" s="320"/>
      <c r="AJ70" s="320"/>
      <c r="AN70" s="300"/>
      <c r="AO70" s="300"/>
      <c r="AP70" s="300"/>
      <c r="AQ70" s="300"/>
      <c r="AX70" s="289"/>
      <c r="BM70" s="5"/>
      <c r="BN70" s="5"/>
    </row>
    <row r="71" customFormat="false" ht="15.65" hidden="false" customHeight="true" outlineLevel="0" collapsed="false">
      <c r="B71" s="326" t="n">
        <v>43817</v>
      </c>
      <c r="C71" s="327" t="s">
        <v>179</v>
      </c>
      <c r="D71" s="327"/>
      <c r="E71" s="327"/>
      <c r="F71" s="327"/>
      <c r="G71" s="327"/>
      <c r="H71" s="327"/>
      <c r="I71" s="327"/>
      <c r="J71" s="327"/>
      <c r="K71" s="327"/>
      <c r="L71" s="327"/>
      <c r="M71" s="327"/>
      <c r="N71" s="327"/>
      <c r="O71" s="327"/>
      <c r="P71" s="327"/>
      <c r="Q71" s="327"/>
      <c r="R71" s="327"/>
      <c r="S71" s="327"/>
      <c r="T71" s="327"/>
      <c r="U71" s="327"/>
      <c r="V71" s="327"/>
      <c r="W71" s="327"/>
      <c r="X71" s="327"/>
      <c r="Y71" s="327"/>
      <c r="Z71" s="327"/>
      <c r="AA71" s="327"/>
      <c r="AB71" s="327"/>
      <c r="AC71" s="327"/>
      <c r="AD71" s="327"/>
      <c r="AE71" s="327"/>
      <c r="AF71" s="323"/>
      <c r="AG71" s="323"/>
      <c r="AH71" s="320"/>
      <c r="AI71" s="320"/>
      <c r="AJ71" s="320"/>
      <c r="AN71" s="300"/>
      <c r="AO71" s="300"/>
      <c r="AP71" s="300"/>
      <c r="AQ71" s="300"/>
      <c r="AX71" s="289"/>
      <c r="BM71" s="5"/>
      <c r="BN71" s="5"/>
    </row>
    <row r="72" customFormat="false" ht="15.65" hidden="false" customHeight="true" outlineLevel="0" collapsed="false">
      <c r="B72" s="326" t="n">
        <v>43818</v>
      </c>
      <c r="C72" s="327" t="s">
        <v>337</v>
      </c>
      <c r="D72" s="327"/>
      <c r="E72" s="327"/>
      <c r="F72" s="327"/>
      <c r="G72" s="327"/>
      <c r="H72" s="327"/>
      <c r="I72" s="327"/>
      <c r="J72" s="327"/>
      <c r="K72" s="327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27"/>
      <c r="Z72" s="327"/>
      <c r="AA72" s="327"/>
      <c r="AB72" s="327"/>
      <c r="AC72" s="327"/>
      <c r="AD72" s="327"/>
      <c r="AE72" s="327"/>
      <c r="AF72" s="323"/>
      <c r="AG72" s="323"/>
      <c r="AH72" s="320"/>
      <c r="AI72" s="320"/>
      <c r="AJ72" s="320"/>
      <c r="AN72" s="300"/>
      <c r="AO72" s="300"/>
      <c r="AP72" s="300"/>
      <c r="AQ72" s="300"/>
      <c r="AX72" s="289"/>
      <c r="BM72" s="5"/>
      <c r="BN72" s="5"/>
    </row>
    <row r="73" customFormat="false" ht="15.65" hidden="false" customHeight="true" outlineLevel="0" collapsed="false">
      <c r="B73" s="326" t="n">
        <v>43819</v>
      </c>
      <c r="C73" s="327" t="s">
        <v>338</v>
      </c>
      <c r="D73" s="327"/>
      <c r="E73" s="327"/>
      <c r="F73" s="327"/>
      <c r="G73" s="327"/>
      <c r="H73" s="327"/>
      <c r="I73" s="327"/>
      <c r="J73" s="327"/>
      <c r="K73" s="327"/>
      <c r="L73" s="327"/>
      <c r="M73" s="327"/>
      <c r="N73" s="327"/>
      <c r="O73" s="327"/>
      <c r="P73" s="327"/>
      <c r="Q73" s="327"/>
      <c r="R73" s="327"/>
      <c r="S73" s="327"/>
      <c r="T73" s="327"/>
      <c r="U73" s="327"/>
      <c r="V73" s="327"/>
      <c r="W73" s="327"/>
      <c r="X73" s="327"/>
      <c r="Y73" s="327"/>
      <c r="Z73" s="327"/>
      <c r="AA73" s="327"/>
      <c r="AB73" s="327"/>
      <c r="AC73" s="327"/>
      <c r="AD73" s="327"/>
      <c r="AE73" s="327"/>
      <c r="AF73" s="323"/>
      <c r="AG73" s="323"/>
      <c r="AH73" s="320"/>
      <c r="AI73" s="320"/>
      <c r="AJ73" s="320"/>
      <c r="AN73" s="300"/>
      <c r="AO73" s="300"/>
      <c r="AP73" s="300"/>
      <c r="AQ73" s="300"/>
      <c r="AX73" s="289"/>
      <c r="BM73" s="5"/>
      <c r="BN73" s="5"/>
    </row>
    <row r="74" customFormat="false" ht="15.65" hidden="false" customHeight="true" outlineLevel="0" collapsed="false">
      <c r="B74" s="326" t="n">
        <v>43820</v>
      </c>
      <c r="C74" s="327" t="s">
        <v>338</v>
      </c>
      <c r="D74" s="327"/>
      <c r="E74" s="327"/>
      <c r="F74" s="327"/>
      <c r="G74" s="327"/>
      <c r="H74" s="327"/>
      <c r="I74" s="327"/>
      <c r="J74" s="327"/>
      <c r="K74" s="327"/>
      <c r="L74" s="327"/>
      <c r="M74" s="327"/>
      <c r="N74" s="327"/>
      <c r="O74" s="327"/>
      <c r="P74" s="327"/>
      <c r="Q74" s="327"/>
      <c r="R74" s="327"/>
      <c r="S74" s="327"/>
      <c r="T74" s="327"/>
      <c r="U74" s="327"/>
      <c r="V74" s="327"/>
      <c r="W74" s="327"/>
      <c r="X74" s="327"/>
      <c r="Y74" s="327"/>
      <c r="Z74" s="327"/>
      <c r="AA74" s="327"/>
      <c r="AB74" s="327"/>
      <c r="AC74" s="327"/>
      <c r="AD74" s="327"/>
      <c r="AE74" s="327"/>
      <c r="AF74" s="323"/>
      <c r="AG74" s="323"/>
      <c r="AH74" s="320"/>
      <c r="AI74" s="320"/>
      <c r="AJ74" s="320"/>
      <c r="AN74" s="300"/>
      <c r="AO74" s="300"/>
      <c r="AP74" s="300"/>
      <c r="AQ74" s="300"/>
      <c r="AX74" s="289"/>
      <c r="BM74" s="5"/>
      <c r="BN74" s="5"/>
    </row>
    <row r="75" customFormat="false" ht="15.65" hidden="false" customHeight="true" outlineLevel="0" collapsed="false">
      <c r="B75" s="326" t="n">
        <v>43821</v>
      </c>
      <c r="C75" s="327" t="s">
        <v>338</v>
      </c>
      <c r="D75" s="327"/>
      <c r="E75" s="327"/>
      <c r="F75" s="327"/>
      <c r="G75" s="327"/>
      <c r="H75" s="327"/>
      <c r="I75" s="327"/>
      <c r="J75" s="327"/>
      <c r="K75" s="327"/>
      <c r="L75" s="327"/>
      <c r="M75" s="327"/>
      <c r="N75" s="327"/>
      <c r="O75" s="327"/>
      <c r="P75" s="327"/>
      <c r="Q75" s="327"/>
      <c r="R75" s="327"/>
      <c r="S75" s="327"/>
      <c r="T75" s="327"/>
      <c r="U75" s="327"/>
      <c r="V75" s="327"/>
      <c r="W75" s="327"/>
      <c r="X75" s="327"/>
      <c r="Y75" s="327"/>
      <c r="Z75" s="327"/>
      <c r="AA75" s="327"/>
      <c r="AB75" s="327"/>
      <c r="AC75" s="327"/>
      <c r="AD75" s="327"/>
      <c r="AE75" s="327"/>
      <c r="AF75" s="323"/>
      <c r="AG75" s="323"/>
      <c r="AH75" s="320"/>
      <c r="AI75" s="320"/>
      <c r="AJ75" s="320"/>
      <c r="AN75" s="300"/>
      <c r="AO75" s="300"/>
      <c r="AP75" s="300"/>
      <c r="AQ75" s="300"/>
      <c r="AX75" s="289"/>
      <c r="BM75" s="5"/>
      <c r="BN75" s="5"/>
    </row>
    <row r="76" customFormat="false" ht="15.65" hidden="false" customHeight="true" outlineLevel="0" collapsed="false">
      <c r="B76" s="326" t="n">
        <v>43822</v>
      </c>
      <c r="C76" s="327" t="s">
        <v>338</v>
      </c>
      <c r="D76" s="327"/>
      <c r="E76" s="327"/>
      <c r="F76" s="327"/>
      <c r="G76" s="327"/>
      <c r="H76" s="327"/>
      <c r="I76" s="327"/>
      <c r="J76" s="327"/>
      <c r="K76" s="327"/>
      <c r="L76" s="327"/>
      <c r="M76" s="327"/>
      <c r="N76" s="327"/>
      <c r="O76" s="327"/>
      <c r="P76" s="327"/>
      <c r="Q76" s="327"/>
      <c r="R76" s="327"/>
      <c r="S76" s="327"/>
      <c r="T76" s="327"/>
      <c r="U76" s="327"/>
      <c r="V76" s="327"/>
      <c r="W76" s="327"/>
      <c r="X76" s="327"/>
      <c r="Y76" s="327"/>
      <c r="Z76" s="327"/>
      <c r="AA76" s="327"/>
      <c r="AB76" s="327"/>
      <c r="AC76" s="327"/>
      <c r="AD76" s="327"/>
      <c r="AE76" s="327"/>
      <c r="AF76" s="323"/>
      <c r="AG76" s="323"/>
      <c r="AH76" s="320"/>
      <c r="AI76" s="320"/>
      <c r="AJ76" s="320"/>
      <c r="AN76" s="300"/>
      <c r="AO76" s="300"/>
      <c r="AP76" s="300"/>
      <c r="AQ76" s="300"/>
      <c r="AX76" s="289"/>
      <c r="BM76" s="5"/>
      <c r="BN76" s="5"/>
    </row>
    <row r="77" customFormat="false" ht="15.65" hidden="false" customHeight="true" outlineLevel="0" collapsed="false">
      <c r="B77" s="326" t="n">
        <v>43823</v>
      </c>
      <c r="C77" s="327" t="s">
        <v>338</v>
      </c>
      <c r="D77" s="327"/>
      <c r="E77" s="327"/>
      <c r="F77" s="327"/>
      <c r="G77" s="327"/>
      <c r="H77" s="327"/>
      <c r="I77" s="327"/>
      <c r="J77" s="327"/>
      <c r="K77" s="327"/>
      <c r="L77" s="327"/>
      <c r="M77" s="327"/>
      <c r="N77" s="327"/>
      <c r="O77" s="327"/>
      <c r="P77" s="327"/>
      <c r="Q77" s="327"/>
      <c r="R77" s="327"/>
      <c r="S77" s="327"/>
      <c r="T77" s="327"/>
      <c r="U77" s="327"/>
      <c r="V77" s="327"/>
      <c r="W77" s="327"/>
      <c r="X77" s="327"/>
      <c r="Y77" s="327"/>
      <c r="Z77" s="327"/>
      <c r="AA77" s="327"/>
      <c r="AB77" s="327"/>
      <c r="AC77" s="327"/>
      <c r="AD77" s="327"/>
      <c r="AE77" s="327"/>
      <c r="AF77" s="323"/>
      <c r="AG77" s="323"/>
      <c r="AH77" s="320"/>
      <c r="AI77" s="320"/>
      <c r="AJ77" s="320"/>
      <c r="AN77" s="300"/>
      <c r="AO77" s="300"/>
      <c r="AP77" s="300"/>
      <c r="AQ77" s="300"/>
      <c r="AX77" s="289"/>
      <c r="BM77" s="5"/>
      <c r="BN77" s="5"/>
    </row>
    <row r="78" customFormat="false" ht="15.8" hidden="false" customHeight="true" outlineLevel="0" collapsed="false">
      <c r="B78" s="326" t="n">
        <v>43824</v>
      </c>
      <c r="C78" s="327" t="s">
        <v>338</v>
      </c>
      <c r="D78" s="327"/>
      <c r="E78" s="327"/>
      <c r="F78" s="327"/>
      <c r="G78" s="327"/>
      <c r="H78" s="327"/>
      <c r="I78" s="327"/>
      <c r="J78" s="327"/>
      <c r="K78" s="327"/>
      <c r="L78" s="327"/>
      <c r="M78" s="327"/>
      <c r="N78" s="327"/>
      <c r="O78" s="327"/>
      <c r="P78" s="327"/>
      <c r="Q78" s="327"/>
      <c r="R78" s="327"/>
      <c r="S78" s="327"/>
      <c r="T78" s="327"/>
      <c r="U78" s="327"/>
      <c r="V78" s="327"/>
      <c r="W78" s="327"/>
      <c r="X78" s="327"/>
      <c r="Y78" s="327"/>
      <c r="Z78" s="327"/>
      <c r="AA78" s="327"/>
      <c r="AB78" s="327"/>
      <c r="AC78" s="327"/>
      <c r="AD78" s="327"/>
      <c r="AE78" s="327"/>
      <c r="AF78" s="323"/>
      <c r="AG78" s="323"/>
      <c r="AH78" s="320"/>
      <c r="AI78" s="320"/>
      <c r="AJ78" s="320"/>
      <c r="AN78" s="300"/>
      <c r="AO78" s="300"/>
      <c r="AP78" s="300"/>
      <c r="AQ78" s="300"/>
      <c r="AX78" s="289"/>
      <c r="BM78" s="5"/>
      <c r="BN78" s="5"/>
    </row>
    <row r="79" customFormat="false" ht="15.8" hidden="false" customHeight="true" outlineLevel="0" collapsed="false">
      <c r="B79" s="326" t="n">
        <v>43825</v>
      </c>
      <c r="C79" s="327" t="s">
        <v>338</v>
      </c>
      <c r="D79" s="327"/>
      <c r="E79" s="327"/>
      <c r="F79" s="327"/>
      <c r="G79" s="327"/>
      <c r="H79" s="327"/>
      <c r="I79" s="327"/>
      <c r="J79" s="327"/>
      <c r="K79" s="327"/>
      <c r="L79" s="327"/>
      <c r="M79" s="327"/>
      <c r="N79" s="327"/>
      <c r="O79" s="327"/>
      <c r="P79" s="327"/>
      <c r="Q79" s="327"/>
      <c r="R79" s="327"/>
      <c r="S79" s="327"/>
      <c r="T79" s="327"/>
      <c r="U79" s="327"/>
      <c r="V79" s="327"/>
      <c r="W79" s="327"/>
      <c r="X79" s="327"/>
      <c r="Y79" s="327"/>
      <c r="Z79" s="327"/>
      <c r="AA79" s="327"/>
      <c r="AB79" s="327"/>
      <c r="AC79" s="327"/>
      <c r="AD79" s="327"/>
      <c r="AE79" s="327"/>
      <c r="AF79" s="323"/>
      <c r="AG79" s="323"/>
      <c r="AH79" s="320"/>
      <c r="AI79" s="320"/>
      <c r="AJ79" s="320"/>
      <c r="AN79" s="300"/>
      <c r="AO79" s="300"/>
      <c r="AP79" s="300"/>
      <c r="AQ79" s="300"/>
      <c r="AX79" s="289"/>
      <c r="BM79" s="5"/>
      <c r="BN79" s="5"/>
    </row>
    <row r="80" customFormat="false" ht="15.65" hidden="false" customHeight="true" outlineLevel="0" collapsed="false">
      <c r="B80" s="326" t="n">
        <v>43826</v>
      </c>
      <c r="C80" s="327" t="s">
        <v>338</v>
      </c>
      <c r="D80" s="327"/>
      <c r="E80" s="327"/>
      <c r="F80" s="327"/>
      <c r="G80" s="327"/>
      <c r="H80" s="327"/>
      <c r="I80" s="327"/>
      <c r="J80" s="327"/>
      <c r="K80" s="327"/>
      <c r="L80" s="327"/>
      <c r="M80" s="327"/>
      <c r="N80" s="327"/>
      <c r="O80" s="327"/>
      <c r="P80" s="327"/>
      <c r="Q80" s="327"/>
      <c r="R80" s="327"/>
      <c r="S80" s="327"/>
      <c r="T80" s="327"/>
      <c r="U80" s="327"/>
      <c r="V80" s="327"/>
      <c r="W80" s="327"/>
      <c r="X80" s="327"/>
      <c r="Y80" s="327"/>
      <c r="Z80" s="327"/>
      <c r="AA80" s="327"/>
      <c r="AB80" s="327"/>
      <c r="AC80" s="327"/>
      <c r="AD80" s="327"/>
      <c r="AE80" s="327"/>
      <c r="AF80" s="323"/>
      <c r="AG80" s="323"/>
      <c r="AH80" s="320"/>
      <c r="AI80" s="320"/>
      <c r="AJ80" s="320"/>
      <c r="AN80" s="300"/>
      <c r="AO80" s="300"/>
      <c r="AP80" s="300"/>
      <c r="AQ80" s="300"/>
      <c r="AX80" s="289"/>
      <c r="BM80" s="5"/>
      <c r="BN80" s="5"/>
    </row>
    <row r="81" customFormat="false" ht="15.65" hidden="false" customHeight="true" outlineLevel="0" collapsed="false">
      <c r="B81" s="326" t="n">
        <v>43827</v>
      </c>
      <c r="C81" s="327" t="s">
        <v>338</v>
      </c>
      <c r="D81" s="327"/>
      <c r="E81" s="327"/>
      <c r="F81" s="327"/>
      <c r="G81" s="327"/>
      <c r="H81" s="327"/>
      <c r="I81" s="327"/>
      <c r="J81" s="327"/>
      <c r="K81" s="327"/>
      <c r="L81" s="327"/>
      <c r="M81" s="327"/>
      <c r="N81" s="327"/>
      <c r="O81" s="327"/>
      <c r="P81" s="327"/>
      <c r="Q81" s="327"/>
      <c r="R81" s="327"/>
      <c r="S81" s="327"/>
      <c r="T81" s="327"/>
      <c r="U81" s="327"/>
      <c r="V81" s="327"/>
      <c r="W81" s="327"/>
      <c r="X81" s="327"/>
      <c r="Y81" s="327"/>
      <c r="Z81" s="327"/>
      <c r="AA81" s="327"/>
      <c r="AB81" s="327"/>
      <c r="AC81" s="327"/>
      <c r="AD81" s="327"/>
      <c r="AE81" s="327"/>
      <c r="AF81" s="323"/>
      <c r="AG81" s="323"/>
      <c r="AH81" s="320"/>
      <c r="AI81" s="320"/>
      <c r="AJ81" s="320"/>
      <c r="AN81" s="300"/>
      <c r="AO81" s="300"/>
      <c r="AP81" s="300"/>
      <c r="AQ81" s="300"/>
      <c r="AX81" s="289"/>
      <c r="BM81" s="5"/>
      <c r="BN81" s="5"/>
    </row>
    <row r="82" customFormat="false" ht="15.65" hidden="false" customHeight="true" outlineLevel="0" collapsed="false">
      <c r="B82" s="326" t="n">
        <v>43828</v>
      </c>
      <c r="C82" s="327" t="s">
        <v>338</v>
      </c>
      <c r="D82" s="327"/>
      <c r="E82" s="327"/>
      <c r="F82" s="327"/>
      <c r="G82" s="327"/>
      <c r="H82" s="327"/>
      <c r="I82" s="327"/>
      <c r="J82" s="327"/>
      <c r="K82" s="327"/>
      <c r="L82" s="327"/>
      <c r="M82" s="327"/>
      <c r="N82" s="327"/>
      <c r="O82" s="327"/>
      <c r="P82" s="327"/>
      <c r="Q82" s="327"/>
      <c r="R82" s="327"/>
      <c r="S82" s="327"/>
      <c r="T82" s="327"/>
      <c r="U82" s="327"/>
      <c r="V82" s="327"/>
      <c r="W82" s="327"/>
      <c r="X82" s="327"/>
      <c r="Y82" s="327"/>
      <c r="Z82" s="327"/>
      <c r="AA82" s="327"/>
      <c r="AB82" s="327"/>
      <c r="AC82" s="327"/>
      <c r="AD82" s="327"/>
      <c r="AE82" s="327"/>
      <c r="AF82" s="323"/>
      <c r="AG82" s="323"/>
      <c r="AH82" s="320"/>
      <c r="AI82" s="320"/>
      <c r="AJ82" s="320"/>
      <c r="AN82" s="300"/>
      <c r="AO82" s="300"/>
      <c r="AP82" s="300"/>
      <c r="AQ82" s="300"/>
      <c r="AX82" s="289"/>
      <c r="BM82" s="5"/>
      <c r="BN82" s="5"/>
    </row>
    <row r="83" customFormat="false" ht="15.65" hidden="false" customHeight="true" outlineLevel="0" collapsed="false">
      <c r="B83" s="326" t="n">
        <v>43829</v>
      </c>
      <c r="C83" s="327" t="s">
        <v>338</v>
      </c>
      <c r="D83" s="327"/>
      <c r="E83" s="327"/>
      <c r="F83" s="327"/>
      <c r="G83" s="327"/>
      <c r="H83" s="327"/>
      <c r="I83" s="327"/>
      <c r="J83" s="327"/>
      <c r="K83" s="327"/>
      <c r="L83" s="327"/>
      <c r="M83" s="327"/>
      <c r="N83" s="327"/>
      <c r="O83" s="327"/>
      <c r="P83" s="327"/>
      <c r="Q83" s="327"/>
      <c r="R83" s="327"/>
      <c r="S83" s="327"/>
      <c r="T83" s="327"/>
      <c r="U83" s="327"/>
      <c r="V83" s="327"/>
      <c r="W83" s="327"/>
      <c r="X83" s="327"/>
      <c r="Y83" s="327"/>
      <c r="Z83" s="327"/>
      <c r="AA83" s="327"/>
      <c r="AB83" s="327"/>
      <c r="AC83" s="327"/>
      <c r="AD83" s="327"/>
      <c r="AE83" s="327"/>
      <c r="AF83" s="323"/>
      <c r="AG83" s="323"/>
      <c r="AH83" s="320"/>
      <c r="AI83" s="320"/>
      <c r="AJ83" s="320"/>
      <c r="AN83" s="300"/>
      <c r="AO83" s="300"/>
      <c r="AP83" s="300"/>
      <c r="AQ83" s="300"/>
      <c r="AX83" s="289"/>
      <c r="BM83" s="5"/>
      <c r="BN83" s="5"/>
    </row>
    <row r="84" customFormat="false" ht="15.65" hidden="false" customHeight="true" outlineLevel="0" collapsed="false">
      <c r="B84" s="326" t="n">
        <v>43830</v>
      </c>
      <c r="C84" s="327" t="s">
        <v>338</v>
      </c>
      <c r="D84" s="327"/>
      <c r="E84" s="327"/>
      <c r="F84" s="327"/>
      <c r="G84" s="327"/>
      <c r="H84" s="327"/>
      <c r="I84" s="327"/>
      <c r="J84" s="327"/>
      <c r="K84" s="327"/>
      <c r="L84" s="327"/>
      <c r="M84" s="327"/>
      <c r="N84" s="327"/>
      <c r="O84" s="327"/>
      <c r="P84" s="327"/>
      <c r="Q84" s="327"/>
      <c r="R84" s="327"/>
      <c r="S84" s="327"/>
      <c r="T84" s="327"/>
      <c r="U84" s="327"/>
      <c r="V84" s="327"/>
      <c r="W84" s="327"/>
      <c r="X84" s="327"/>
      <c r="Y84" s="327"/>
      <c r="Z84" s="327"/>
      <c r="AA84" s="327"/>
      <c r="AB84" s="327"/>
      <c r="AC84" s="327"/>
      <c r="AD84" s="327"/>
      <c r="AE84" s="327"/>
    </row>
    <row r="97" customFormat="false" ht="14.3" hidden="false" customHeight="false" outlineLevel="0" collapsed="false">
      <c r="N97" s="0" t="n">
        <f aca="false">4/60</f>
        <v>0.0666666666666667</v>
      </c>
      <c r="S97" s="0" t="n">
        <f aca="false">49/60</f>
        <v>0.816666666666667</v>
      </c>
      <c r="U97" s="0" t="n">
        <f aca="false">18/60</f>
        <v>0.3</v>
      </c>
    </row>
    <row r="99" customFormat="false" ht="14.3" hidden="false" customHeight="false" outlineLevel="0" collapsed="false">
      <c r="N99" s="0" t="n">
        <f aca="false">49/60</f>
        <v>0.816666666666667</v>
      </c>
      <c r="S99" s="0" t="n">
        <f aca="false">32/60</f>
        <v>0.533333333333333</v>
      </c>
    </row>
    <row r="101" customFormat="false" ht="14.3" hidden="false" customHeight="false" outlineLevel="0" collapsed="false">
      <c r="S101" s="0" t="n">
        <f aca="false">17/60</f>
        <v>0.283333333333333</v>
      </c>
    </row>
    <row r="102" customFormat="false" ht="14.3" hidden="false" customHeight="false" outlineLevel="0" collapsed="false">
      <c r="N102" s="0" t="n">
        <f aca="false">15/60</f>
        <v>0.25</v>
      </c>
    </row>
    <row r="103" customFormat="false" ht="14.3" hidden="false" customHeight="false" outlineLevel="0" collapsed="false">
      <c r="S103" s="0" t="n">
        <f aca="false">11/60</f>
        <v>0.183333333333333</v>
      </c>
    </row>
    <row r="105" customFormat="false" ht="14.3" hidden="false" customHeight="false" outlineLevel="0" collapsed="false">
      <c r="N105" s="0" t="n">
        <f aca="false">56/60</f>
        <v>0.933333333333333</v>
      </c>
    </row>
  </sheetData>
  <mergeCells count="105">
    <mergeCell ref="B1:Y1"/>
    <mergeCell ref="B2:AG2"/>
    <mergeCell ref="B3:B5"/>
    <mergeCell ref="C3:C5"/>
    <mergeCell ref="D3:D5"/>
    <mergeCell ref="E3:E5"/>
    <mergeCell ref="F3:G4"/>
    <mergeCell ref="H3:K3"/>
    <mergeCell ref="L3:O3"/>
    <mergeCell ref="P3:Q4"/>
    <mergeCell ref="R3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AN3:AN5"/>
    <mergeCell ref="AO3:AO5"/>
    <mergeCell ref="AQ3:AQ5"/>
    <mergeCell ref="AR3:AR5"/>
    <mergeCell ref="AS3:AS5"/>
    <mergeCell ref="AT3:AT5"/>
    <mergeCell ref="AU3:AU5"/>
    <mergeCell ref="AV3:AV5"/>
    <mergeCell ref="AW3:AW5"/>
    <mergeCell ref="AY3:AY5"/>
    <mergeCell ref="AZ3:AZ5"/>
    <mergeCell ref="BA3:BA5"/>
    <mergeCell ref="BB3:BB5"/>
    <mergeCell ref="BC3:BC5"/>
    <mergeCell ref="BD3:BD5"/>
    <mergeCell ref="BJ3:BJ5"/>
    <mergeCell ref="BK3:BK5"/>
    <mergeCell ref="BM3:BM5"/>
    <mergeCell ref="BN3:BN5"/>
    <mergeCell ref="BO3:BO5"/>
    <mergeCell ref="H4:I4"/>
    <mergeCell ref="J4:K4"/>
    <mergeCell ref="L4:M4"/>
    <mergeCell ref="N4:O4"/>
    <mergeCell ref="BE4:BE5"/>
    <mergeCell ref="BF4:BF5"/>
    <mergeCell ref="BG4:BG5"/>
    <mergeCell ref="BH4:BH5"/>
    <mergeCell ref="BI4:BI5"/>
    <mergeCell ref="BL4:BL5"/>
    <mergeCell ref="A6:A12"/>
    <mergeCell ref="A13:A19"/>
    <mergeCell ref="A20:A26"/>
    <mergeCell ref="A27:A33"/>
    <mergeCell ref="A34:A41"/>
    <mergeCell ref="F45:G45"/>
    <mergeCell ref="H45:I45"/>
    <mergeCell ref="J45:K45"/>
    <mergeCell ref="L45:M45"/>
    <mergeCell ref="N45:O45"/>
    <mergeCell ref="P45:Q45"/>
    <mergeCell ref="C53:AE53"/>
    <mergeCell ref="C54:AE54"/>
    <mergeCell ref="C55:AE55"/>
    <mergeCell ref="C56:AE56"/>
    <mergeCell ref="C57:AE57"/>
    <mergeCell ref="C58:AE58"/>
    <mergeCell ref="C59:AE59"/>
    <mergeCell ref="C60:AE60"/>
    <mergeCell ref="C61:AE61"/>
    <mergeCell ref="C62:AE62"/>
    <mergeCell ref="C63:AE63"/>
    <mergeCell ref="C64:AE64"/>
    <mergeCell ref="C65:AE65"/>
    <mergeCell ref="C66:AE66"/>
    <mergeCell ref="C67:AE67"/>
    <mergeCell ref="C68:AE68"/>
    <mergeCell ref="C69:AE69"/>
    <mergeCell ref="C70:AE70"/>
    <mergeCell ref="C71:AE71"/>
    <mergeCell ref="C72:AE72"/>
    <mergeCell ref="C73:AE73"/>
    <mergeCell ref="C74:AE74"/>
    <mergeCell ref="C75:AE75"/>
    <mergeCell ref="C76:AE76"/>
    <mergeCell ref="C77:AE77"/>
    <mergeCell ref="C78:AE78"/>
    <mergeCell ref="C79:AE79"/>
    <mergeCell ref="C80:AE80"/>
    <mergeCell ref="C81:AE81"/>
    <mergeCell ref="C82:AE82"/>
    <mergeCell ref="C83:AE83"/>
    <mergeCell ref="C84:AE84"/>
  </mergeCells>
  <conditionalFormatting sqref="R13:T15 R16">
    <cfRule type="cellIs" priority="2" operator="greaterThan" aboveAverage="0" equalAverage="0" bottom="0" percent="0" rank="0" text="" dxfId="11">
      <formula>3768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2017-08-11T08:57:03Z</dcterms:created>
  <dc:creator>ops.e</dc:creator>
  <dc:description/>
  <dc:language>en-US</dc:language>
  <cp:lastModifiedBy/>
  <dcterms:modified xsi:type="dcterms:W3CDTF">2021-01-13T18:46:42Z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