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bookViews>
    <workbookView xWindow="10710" yWindow="15" windowWidth="11085" windowHeight="12450"/>
  </bookViews>
  <sheets>
    <sheet name="July" sheetId="1" r:id="rId1"/>
    <sheet name="Sheet1" sheetId="2" r:id="rId2"/>
  </sheets>
  <definedNames>
    <definedName name="_xlnm.Print_Area" localSheetId="0">July!$A$1:$V$67</definedName>
  </definedNames>
  <calcPr calcId="125725"/>
</workbook>
</file>

<file path=xl/calcChain.xml><?xml version="1.0" encoding="utf-8"?>
<calcChain xmlns="http://schemas.openxmlformats.org/spreadsheetml/2006/main">
  <c r="S37" i="1"/>
  <c r="S18"/>
  <c r="S14"/>
  <c r="S13"/>
  <c r="N13"/>
  <c r="V7"/>
  <c r="V8" s="1"/>
  <c r="N7"/>
  <c r="N8"/>
  <c r="N9"/>
  <c r="N10"/>
  <c r="N11"/>
  <c r="N12"/>
  <c r="N14"/>
  <c r="N15"/>
  <c r="N16"/>
  <c r="N17"/>
  <c r="N18"/>
  <c r="N19"/>
  <c r="N20"/>
  <c r="N21"/>
  <c r="N22"/>
  <c r="N23"/>
  <c r="N24"/>
  <c r="N25"/>
  <c r="N26"/>
  <c r="N27"/>
  <c r="N28"/>
  <c r="N29"/>
  <c r="N30"/>
  <c r="N31"/>
  <c r="N32"/>
  <c r="N33"/>
  <c r="N34"/>
  <c r="N35"/>
  <c r="N36"/>
  <c r="R37"/>
  <c r="V9" l="1"/>
  <c r="V10" s="1"/>
  <c r="V11" s="1"/>
  <c r="V12" s="1"/>
  <c r="V13" s="1"/>
  <c r="V14" s="1"/>
  <c r="V15" s="1"/>
  <c r="V16" s="1"/>
  <c r="V17" s="1"/>
  <c r="V18" s="1"/>
  <c r="V19" s="1"/>
  <c r="V20" s="1"/>
  <c r="V21" s="1"/>
  <c r="V22" l="1"/>
  <c r="V23" s="1"/>
  <c r="V24" s="1"/>
  <c r="V25" s="1"/>
  <c r="V26" s="1"/>
  <c r="V27" s="1"/>
  <c r="V28" s="1"/>
  <c r="V29" s="1"/>
  <c r="V30" s="1"/>
  <c r="V31" s="1"/>
  <c r="V32" s="1"/>
  <c r="V33" s="1"/>
  <c r="V34" s="1"/>
  <c r="V35" s="1"/>
  <c r="V36" s="1"/>
  <c r="L6"/>
  <c r="H6" s="1"/>
  <c r="N6"/>
  <c r="O6"/>
  <c r="S6"/>
  <c r="T6" s="1"/>
  <c r="L7"/>
  <c r="H7" s="1"/>
  <c r="O7"/>
  <c r="S7"/>
  <c r="T7" s="1"/>
  <c r="L8"/>
  <c r="H8" s="1"/>
  <c r="O8"/>
  <c r="S8"/>
  <c r="T8" s="1"/>
  <c r="L9"/>
  <c r="H9" s="1"/>
  <c r="O9"/>
  <c r="S9"/>
  <c r="T9" s="1"/>
  <c r="L10"/>
  <c r="H10" s="1"/>
  <c r="O10"/>
  <c r="S10"/>
  <c r="T10" s="1"/>
  <c r="L11"/>
  <c r="H11" s="1"/>
  <c r="O11"/>
  <c r="S11"/>
  <c r="T11" s="1"/>
  <c r="L12"/>
  <c r="H12" s="1"/>
  <c r="O12"/>
  <c r="S12"/>
  <c r="T12" s="1"/>
  <c r="L13"/>
  <c r="H13" s="1"/>
  <c r="O13"/>
  <c r="T13"/>
  <c r="L14"/>
  <c r="H14" s="1"/>
  <c r="O14"/>
  <c r="T14"/>
  <c r="L15"/>
  <c r="H15" s="1"/>
  <c r="O15"/>
  <c r="S15"/>
  <c r="T15" s="1"/>
  <c r="L16"/>
  <c r="H16" s="1"/>
  <c r="O16"/>
  <c r="S16"/>
  <c r="T16" s="1"/>
  <c r="L17"/>
  <c r="H17" s="1"/>
  <c r="O17"/>
  <c r="S17"/>
  <c r="T17" s="1"/>
  <c r="L18"/>
  <c r="H18" s="1"/>
  <c r="O18"/>
  <c r="T18"/>
  <c r="L19"/>
  <c r="H19" s="1"/>
  <c r="O19"/>
  <c r="S19"/>
  <c r="T19" s="1"/>
  <c r="L20"/>
  <c r="H20" s="1"/>
  <c r="O20"/>
  <c r="S20"/>
  <c r="T20" s="1"/>
  <c r="L21"/>
  <c r="H21" s="1"/>
  <c r="O21"/>
  <c r="S21"/>
  <c r="T21" s="1"/>
  <c r="L22"/>
  <c r="H22" s="1"/>
  <c r="O22"/>
  <c r="S22"/>
  <c r="T22" s="1"/>
  <c r="L23"/>
  <c r="H23" s="1"/>
  <c r="O23"/>
  <c r="S23"/>
  <c r="T23" s="1"/>
  <c r="L24"/>
  <c r="H24" s="1"/>
  <c r="O24"/>
  <c r="S24"/>
  <c r="T24" s="1"/>
  <c r="L25"/>
  <c r="H25" s="1"/>
  <c r="O25"/>
  <c r="S25"/>
  <c r="T25" s="1"/>
  <c r="L26"/>
  <c r="H26" s="1"/>
  <c r="O26"/>
  <c r="S26"/>
  <c r="T26" s="1"/>
  <c r="L27"/>
  <c r="H27" s="1"/>
  <c r="O27"/>
  <c r="S27"/>
  <c r="T27" s="1"/>
  <c r="L28"/>
  <c r="H28" s="1"/>
  <c r="O28"/>
  <c r="S28"/>
  <c r="T28" s="1"/>
  <c r="L29"/>
  <c r="H29" s="1"/>
  <c r="O29"/>
  <c r="S29"/>
  <c r="T29" s="1"/>
  <c r="L30"/>
  <c r="H30" s="1"/>
  <c r="O30"/>
  <c r="S30"/>
  <c r="T30" s="1"/>
  <c r="L31"/>
  <c r="H31" s="1"/>
  <c r="O31"/>
  <c r="S31"/>
  <c r="T31" s="1"/>
  <c r="L32"/>
  <c r="H32" s="1"/>
  <c r="O32"/>
  <c r="S32"/>
  <c r="L33"/>
  <c r="H33" s="1"/>
  <c r="O33"/>
  <c r="S33"/>
  <c r="T33" s="1"/>
  <c r="L34"/>
  <c r="O34"/>
  <c r="S34"/>
  <c r="T34" s="1"/>
  <c r="L35"/>
  <c r="O35"/>
  <c r="S35"/>
  <c r="T35" s="1"/>
  <c r="L36"/>
  <c r="O36"/>
  <c r="S36"/>
  <c r="F25" i="2"/>
  <c r="D20"/>
  <c r="A68" i="1"/>
  <c r="A69"/>
  <c r="A70"/>
  <c r="T36" l="1"/>
  <c r="V37"/>
  <c r="T32"/>
  <c r="M37"/>
  <c r="D37"/>
  <c r="U37"/>
  <c r="Q37"/>
  <c r="P37"/>
  <c r="K37"/>
  <c r="I37"/>
  <c r="J37"/>
  <c r="E37"/>
  <c r="F37"/>
  <c r="C37"/>
  <c r="B37"/>
  <c r="A47" l="1"/>
  <c r="A48"/>
  <c r="A46" l="1"/>
  <c r="H37" l="1"/>
  <c r="L37" l="1"/>
  <c r="A40"/>
  <c r="A41"/>
  <c r="A42"/>
  <c r="A43"/>
  <c r="A44"/>
  <c r="A45"/>
  <c r="A49"/>
  <c r="A50"/>
  <c r="A51"/>
  <c r="A52"/>
  <c r="A53"/>
  <c r="A54"/>
  <c r="A55"/>
  <c r="A56"/>
  <c r="A57"/>
  <c r="A58"/>
  <c r="A59"/>
  <c r="A60"/>
  <c r="A61"/>
  <c r="A62"/>
  <c r="A63"/>
  <c r="A64"/>
  <c r="A65"/>
  <c r="A66"/>
  <c r="A67"/>
  <c r="T37" l="1"/>
  <c r="O37"/>
  <c r="N37" l="1"/>
</calcChain>
</file>

<file path=xl/sharedStrings.xml><?xml version="1.0" encoding="utf-8"?>
<sst xmlns="http://schemas.openxmlformats.org/spreadsheetml/2006/main" count="58" uniqueCount="57">
  <si>
    <t xml:space="preserve">Date </t>
  </si>
  <si>
    <t>Site Avg. Ambient Temp.F</t>
  </si>
  <si>
    <t>Ambient Corrected Declared Avail'y (MWH)</t>
  </si>
  <si>
    <t>Complex Aux Load including Colony Load MWH</t>
  </si>
  <si>
    <t>HHV Net Heat Rate (Btu/Kwh)</t>
  </si>
  <si>
    <t>Date</t>
  </si>
  <si>
    <t>WAPDA Backfeed (MWH)</t>
  </si>
  <si>
    <t xml:space="preserve">HBtu  mmBtu </t>
  </si>
  <si>
    <t>Gross Generation (MWH)</t>
  </si>
  <si>
    <t>HBtu gas mmscf/day</t>
  </si>
  <si>
    <t xml:space="preserve"> HBtu gas (Average Btu/scf) </t>
  </si>
  <si>
    <t>CT-2    Gross Generation (MWH)</t>
  </si>
  <si>
    <t>STG     Gross Generation (MWH)</t>
  </si>
  <si>
    <t>RH</t>
  </si>
  <si>
    <t>%age</t>
  </si>
  <si>
    <t xml:space="preserve">                                                                                                      Daily Important Events (0000 hrs to 2400 hrs)</t>
  </si>
  <si>
    <t xml:space="preserve">Plant Availability </t>
  </si>
  <si>
    <t>Plant Daily Statistics</t>
  </si>
  <si>
    <t xml:space="preserve"> Corrected Plant Capacity</t>
  </si>
  <si>
    <t>Plant WAPDA Dispatch (MWH)</t>
  </si>
  <si>
    <t>Net Plant Export (MWH)</t>
  </si>
  <si>
    <t>Plant Capacity Factor</t>
  </si>
  <si>
    <t>Total/ Average</t>
  </si>
  <si>
    <t>Differenece (+/-) MWh</t>
  </si>
  <si>
    <t>CT1    Gross Generation (MWH)</t>
  </si>
  <si>
    <t>Plant load remained at 117 MW as per NPCC demand.</t>
  </si>
  <si>
    <t>Max. load demand received at 0747 from NPCC and 117 MW load demand received at 2221 hrs from NPCC. Max. load demand received at 2355 from NPCC .</t>
  </si>
  <si>
    <t>Plant load remained 128~131 MW from 0000 ~ 2400 hrs as per NPCC max load demand.</t>
  </si>
  <si>
    <t>Plant load reduced to 117 MW at 1807 hrs as per NPCC demand. CT-1 desynchronized at 1914 hrs as per NPCC demand of 58 MW.</t>
  </si>
  <si>
    <t xml:space="preserve"> CT-1 Synch @ 1215 hrs as per NPCC Max. load demand. Plant load reduced to 117 MW @ 1807 hrs as per NPCC demand.</t>
  </si>
  <si>
    <t>Plant load increased to 134 MW at 1222 hrs and load reduced to 117 MW at 1714 hrs as per NPCC demand.</t>
  </si>
  <si>
    <t>Plant load increased to 134 MW at 0711 hrs, load reduced to 117 MW at 1823 hrs and load increased to 134 MW at 2004 hrs as per NPCC demand.</t>
  </si>
  <si>
    <t>Plant load reduced to 117 MW at 0310 hrs, load increased to 134 MW at 0934 hrs, load reduced to 117 MW at 1802 hrs and load increased to 134 MW at 2250 hrs as per NPCC demand.</t>
  </si>
  <si>
    <t>Plant load remained 128 ~ 132 MW from 0000 ~ 2400 hrs as per NPCC max. load demand.</t>
  </si>
  <si>
    <t>Plant load reduced to 116 MW at 1755 hrs as per NPCC demand.</t>
  </si>
  <si>
    <t>Plant load increased to 134 MW at 0812 hrs as per NPCC maximum load demand. Plant load reduced to 113 MW at 1715 hrs and CT-2 desynchronized at 2220 hrs as per NPCC 61 MW load demand.</t>
  </si>
  <si>
    <t>Plant load remained 67 MW due to shutdown of CT-2 to rectify high blade path spread issue.</t>
  </si>
  <si>
    <t>Plant load remained 64~67 MW due to shutdown of CT-2 to rectify high blade path spread issue.</t>
  </si>
  <si>
    <t xml:space="preserve"> CT-2 Synch @ 0156 hrs after rectification of hight blade path spread issue. Plant load reduced to 117 MW @ 0335 hrs as per NPCC demand.Complex tripped at 2059 hrs due to Wapda supply failure. CT-1 synch @ 2210 hrs, STG synch @ 2239 hrs &amp; CT-2 synch @ 2325 hrs.</t>
  </si>
  <si>
    <t>Plant load reduced to 117 MW at 0046 hrs, and again load increased to 133 MW at 0948 hrs as per NPCC demand.</t>
  </si>
  <si>
    <t>Plant load remained 129 ~ 132 MW from 0000 ~ 2400 hrs as per NPCC max. load demand.</t>
  </si>
  <si>
    <t>Plant load reduced to 113 MW at 1616 hrs as per NPCC demand.</t>
  </si>
  <si>
    <t>Plant load increased to 133 MW at 0804 hrs and load reduced to 115 MW at 1913 hrs as per NPCC demand.</t>
  </si>
  <si>
    <t>Plant load remained at 115 MW from 0000 ~ 1850 hrs and CT-2 desynchronized at 1906 hrs as per NPCC 60 MW load demand.</t>
  </si>
  <si>
    <t>CT-2 Synch at 0917 hrs as per NPCC max. load demand. Plant load reduced to 117 MW at 1551 hrs and CT-2 Desynch at 2031 hrs as per NPCC 60 MW load demand.</t>
  </si>
  <si>
    <t>CT-2 synchronized at 0837 hrs as per NPCC max. load demand. Plant load remained 117 MW from 1800~2340 hrs as per NPCC demand.</t>
  </si>
  <si>
    <t>Plant load increased to 133MW at 1414 hrs as per NPCC max load demand and Plant load reduced to 117MW at 1553 hrs as per NPCC demand.</t>
  </si>
  <si>
    <t>Plant load increased to 133 MW at 0018 hrs as per NPCC max load demand and Plant load reduced to 116 MW at 0310 hrs as per NPCC demand. Plant load increased to 134 MW at 1217 hrs as per NPCC max load demand and Plant load reduced to 117 MW at 1637 hrs as per NPCC demand. Plant load increased to 134 MW at 1955 hrs as per NPCC max load demand</t>
  </si>
  <si>
    <t>Plant load reduced to 117 MW at 0145 hrs as per NPCC demand. Plant load increased to 132 MW at 1519 hrs as per NPCC max load demand and Plant load reduced to 117 MW at 1755 hrs as per NPCC demand. Plant load increased to 133 MW at 2219 hrs as per NPCC max load demand</t>
  </si>
  <si>
    <t>Plant Load reduced to 116 MW at 0429 hrs as per NPCC demand.Plant load increased to 133 MW at 0920 hrs as per NPCC max load demand.</t>
  </si>
  <si>
    <t>Plant load remained 129 ~133 MW from 0000 ~ 2400 hrs as per NPCC max. load demand.</t>
  </si>
  <si>
    <t>Plant Load reduced to 116 MW at 0431 hrs as per NPCC demand.Plant load increased to 133 MW at 0808 hrs as per NPCC max load demand.</t>
  </si>
  <si>
    <t>Daily LD's
(MWhr)</t>
  </si>
  <si>
    <r>
      <t>Accum</t>
    </r>
    <r>
      <rPr>
        <b/>
        <sz val="11"/>
        <rFont val="Arial"/>
        <family val="2"/>
      </rPr>
      <t>*</t>
    </r>
    <r>
      <rPr>
        <sz val="11"/>
        <rFont val="Arial"/>
        <family val="2"/>
      </rPr>
      <t xml:space="preserve">
LD's
(MWhr)</t>
    </r>
  </si>
  <si>
    <t>Plant load reduced to 116 MW at 1658 hrs as per NPCC demand.</t>
  </si>
  <si>
    <t>Plant load increased to 133 MW at 0449 hrs and load reduced to 116 MW at 1758 hrs as per NPCC demand.</t>
  </si>
  <si>
    <t>Plant load remained 61 MW from 0000~0903hrs as per NPCC demand. Maximum load demand received from NPCC at 0903hrs but plant load remained 61~63MW  due to shutdown of CT-2 to rectify high blade path spread issue.</t>
  </si>
</sst>
</file>

<file path=xl/styles.xml><?xml version="1.0" encoding="utf-8"?>
<styleSheet xmlns="http://schemas.openxmlformats.org/spreadsheetml/2006/main">
  <numFmts count="5">
    <numFmt numFmtId="43" formatCode="_(* #,##0.00_);_(* \(#,##0.00\);_(* &quot;-&quot;??_);_(@_)"/>
    <numFmt numFmtId="164" formatCode="mmmm\-yy"/>
    <numFmt numFmtId="165" formatCode="0.000"/>
    <numFmt numFmtId="166" formatCode="0.0000"/>
    <numFmt numFmtId="167" formatCode="0.0"/>
  </numFmts>
  <fonts count="18">
    <font>
      <sz val="10"/>
      <name val="Arial"/>
    </font>
    <font>
      <b/>
      <sz val="14"/>
      <name val="Arial"/>
      <family val="2"/>
    </font>
    <font>
      <b/>
      <sz val="10"/>
      <name val="Arial"/>
      <family val="2"/>
    </font>
    <font>
      <b/>
      <sz val="12"/>
      <color indexed="10"/>
      <name val="Arial"/>
      <family val="2"/>
    </font>
    <font>
      <sz val="12"/>
      <color indexed="12"/>
      <name val="Arial"/>
      <family val="2"/>
    </font>
    <font>
      <b/>
      <sz val="11"/>
      <name val="Arial"/>
      <family val="2"/>
    </font>
    <font>
      <b/>
      <sz val="11"/>
      <color indexed="18"/>
      <name val="Arial"/>
      <family val="2"/>
    </font>
    <font>
      <b/>
      <sz val="11"/>
      <color indexed="10"/>
      <name val="Arial"/>
      <family val="2"/>
    </font>
    <font>
      <b/>
      <sz val="12"/>
      <name val="Arial"/>
      <family val="2"/>
    </font>
    <font>
      <b/>
      <sz val="12"/>
      <color indexed="52"/>
      <name val="Arial"/>
      <family val="2"/>
    </font>
    <font>
      <sz val="11"/>
      <name val="Arial"/>
      <family val="2"/>
    </font>
    <font>
      <b/>
      <sz val="11"/>
      <color theme="3"/>
      <name val="Arial"/>
      <family val="2"/>
    </font>
    <font>
      <b/>
      <sz val="11"/>
      <color indexed="21"/>
      <name val="Arial"/>
      <family val="2"/>
    </font>
    <font>
      <b/>
      <sz val="11"/>
      <color rgb="FFFF0000"/>
      <name val="Arial"/>
      <family val="2"/>
    </font>
    <font>
      <sz val="11"/>
      <color indexed="12"/>
      <name val="Arial"/>
      <family val="2"/>
    </font>
    <font>
      <sz val="10"/>
      <name val="Arial"/>
      <family val="2"/>
    </font>
    <font>
      <sz val="12"/>
      <name val="Arial"/>
      <family val="2"/>
    </font>
    <font>
      <b/>
      <sz val="11"/>
      <color rgb="FFFFFF00"/>
      <name val="Arial"/>
      <family val="2"/>
    </font>
  </fonts>
  <fills count="15">
    <fill>
      <patternFill patternType="none"/>
    </fill>
    <fill>
      <patternFill patternType="gray125"/>
    </fill>
    <fill>
      <patternFill patternType="solid">
        <fgColor indexed="43"/>
        <bgColor indexed="64"/>
      </patternFill>
    </fill>
    <fill>
      <patternFill patternType="solid">
        <fgColor indexed="44"/>
        <bgColor indexed="64"/>
      </patternFill>
    </fill>
    <fill>
      <patternFill patternType="solid">
        <fgColor indexed="57"/>
        <bgColor indexed="64"/>
      </patternFill>
    </fill>
    <fill>
      <patternFill patternType="solid">
        <fgColor indexed="21"/>
        <bgColor indexed="64"/>
      </patternFill>
    </fill>
    <fill>
      <patternFill patternType="solid">
        <fgColor indexed="48"/>
        <bgColor indexed="64"/>
      </patternFill>
    </fill>
    <fill>
      <patternFill patternType="solid">
        <fgColor indexed="17"/>
        <bgColor indexed="64"/>
      </patternFill>
    </fill>
    <fill>
      <patternFill patternType="solid">
        <fgColor theme="0" tint="-0.249977111117893"/>
        <bgColor indexed="64"/>
      </patternFill>
    </fill>
    <fill>
      <patternFill patternType="solid">
        <fgColor rgb="FFFFFF99"/>
        <bgColor indexed="64"/>
      </patternFill>
    </fill>
    <fill>
      <patternFill patternType="solid">
        <fgColor theme="0"/>
        <bgColor indexed="64"/>
      </patternFill>
    </fill>
    <fill>
      <patternFill patternType="solid">
        <fgColor rgb="FFCCFFCC"/>
        <bgColor indexed="64"/>
      </patternFill>
    </fill>
    <fill>
      <patternFill patternType="solid">
        <fgColor theme="9" tint="0.59999389629810485"/>
        <bgColor indexed="64"/>
      </patternFill>
    </fill>
    <fill>
      <patternFill patternType="solid">
        <fgColor rgb="FF2B3FFD"/>
        <bgColor indexed="64"/>
      </patternFill>
    </fill>
    <fill>
      <patternFill patternType="solid">
        <fgColor rgb="FFFFFF00"/>
        <bgColor indexed="64"/>
      </patternFill>
    </fill>
  </fills>
  <borders count="25">
    <border>
      <left/>
      <right/>
      <top/>
      <bottom/>
      <diagonal/>
    </border>
    <border>
      <left style="thin">
        <color indexed="64"/>
      </left>
      <right style="thin">
        <color indexed="64"/>
      </right>
      <top/>
      <bottom style="thin">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double">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medium">
        <color indexed="64"/>
      </top>
      <bottom style="thin">
        <color indexed="64"/>
      </bottom>
      <diagonal/>
    </border>
    <border>
      <left/>
      <right/>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right/>
      <top style="medium">
        <color indexed="64"/>
      </top>
      <bottom/>
      <diagonal/>
    </border>
    <border>
      <left/>
      <right/>
      <top style="medium">
        <color indexed="64"/>
      </top>
      <bottom style="thin">
        <color indexed="64"/>
      </bottom>
      <diagonal/>
    </border>
    <border>
      <left style="thin">
        <color indexed="64"/>
      </left>
      <right/>
      <top/>
      <bottom/>
      <diagonal/>
    </border>
  </borders>
  <cellStyleXfs count="2">
    <xf numFmtId="0" fontId="0" fillId="0" borderId="0"/>
    <xf numFmtId="43" fontId="15" fillId="0" borderId="0" applyFont="0" applyFill="0" applyBorder="0" applyAlignment="0" applyProtection="0"/>
  </cellStyleXfs>
  <cellXfs count="123">
    <xf numFmtId="0" fontId="0" fillId="0" borderId="0" xfId="0"/>
    <xf numFmtId="0" fontId="0" fillId="0" borderId="0" xfId="0" applyAlignment="1">
      <alignment vertical="top"/>
    </xf>
    <xf numFmtId="0" fontId="2" fillId="0" borderId="0" xfId="0" applyFont="1"/>
    <xf numFmtId="3" fontId="0" fillId="8" borderId="0" xfId="0" applyNumberFormat="1" applyFill="1" applyProtection="1">
      <protection locked="0"/>
    </xf>
    <xf numFmtId="3" fontId="0" fillId="0" borderId="0" xfId="0" applyNumberFormat="1" applyBorder="1" applyAlignment="1">
      <alignment horizontal="center"/>
    </xf>
    <xf numFmtId="3" fontId="0" fillId="0" borderId="0" xfId="0" applyNumberFormat="1"/>
    <xf numFmtId="164" fontId="1" fillId="8" borderId="0" xfId="0" applyNumberFormat="1" applyFont="1" applyFill="1" applyBorder="1" applyAlignment="1" applyProtection="1">
      <alignment horizontal="center"/>
      <protection locked="0"/>
    </xf>
    <xf numFmtId="0" fontId="0" fillId="0" borderId="0" xfId="0" applyBorder="1" applyAlignment="1">
      <alignment horizontal="center"/>
    </xf>
    <xf numFmtId="0" fontId="2" fillId="5" borderId="18" xfId="0" applyFont="1" applyFill="1" applyBorder="1" applyAlignment="1">
      <alignment horizontal="center" vertical="top" wrapText="1"/>
    </xf>
    <xf numFmtId="0" fontId="0" fillId="10" borderId="0" xfId="0" applyFill="1" applyBorder="1"/>
    <xf numFmtId="0" fontId="3" fillId="12" borderId="3" xfId="0" applyFont="1" applyFill="1" applyBorder="1" applyAlignment="1">
      <alignment horizontal="center"/>
    </xf>
    <xf numFmtId="0" fontId="10" fillId="4" borderId="10" xfId="0" applyFont="1" applyFill="1" applyBorder="1" applyAlignment="1" applyProtection="1">
      <alignment horizontal="center" vertical="center" wrapText="1"/>
      <protection locked="0"/>
    </xf>
    <xf numFmtId="0" fontId="10" fillId="0" borderId="0" xfId="0" applyFont="1"/>
    <xf numFmtId="0" fontId="11" fillId="2" borderId="1" xfId="0" applyNumberFormat="1" applyFont="1" applyFill="1" applyBorder="1" applyAlignment="1" applyProtection="1">
      <alignment horizontal="center"/>
      <protection locked="0"/>
    </xf>
    <xf numFmtId="1" fontId="7" fillId="2" borderId="1" xfId="0" applyNumberFormat="1" applyFont="1" applyFill="1" applyBorder="1" applyAlignment="1" applyProtection="1">
      <alignment horizontal="center"/>
      <protection locked="0"/>
    </xf>
    <xf numFmtId="1" fontId="5" fillId="2" borderId="1" xfId="0" applyNumberFormat="1" applyFont="1" applyFill="1" applyBorder="1" applyAlignment="1" applyProtection="1">
      <alignment horizontal="center"/>
      <protection locked="0"/>
    </xf>
    <xf numFmtId="0" fontId="7" fillId="2" borderId="7" xfId="0" applyFont="1" applyFill="1" applyBorder="1" applyAlignment="1" applyProtection="1">
      <alignment horizontal="center"/>
      <protection hidden="1"/>
    </xf>
    <xf numFmtId="10" fontId="6" fillId="2" borderId="6" xfId="0" applyNumberFormat="1" applyFont="1" applyFill="1" applyBorder="1" applyAlignment="1" applyProtection="1">
      <alignment horizontal="center"/>
      <protection hidden="1"/>
    </xf>
    <xf numFmtId="165" fontId="12" fillId="2" borderId="1" xfId="0" applyNumberFormat="1" applyFont="1" applyFill="1" applyBorder="1" applyAlignment="1">
      <alignment horizontal="center"/>
    </xf>
    <xf numFmtId="2" fontId="5" fillId="2" borderId="7" xfId="0" applyNumberFormat="1" applyFont="1" applyFill="1" applyBorder="1" applyAlignment="1" applyProtection="1">
      <alignment horizontal="center"/>
      <protection locked="0"/>
    </xf>
    <xf numFmtId="2" fontId="7" fillId="2" borderId="1" xfId="0" applyNumberFormat="1" applyFont="1" applyFill="1" applyBorder="1" applyAlignment="1" applyProtection="1">
      <alignment horizontal="center"/>
      <protection hidden="1"/>
    </xf>
    <xf numFmtId="1" fontId="7" fillId="2" borderId="1" xfId="0" applyNumberFormat="1" applyFont="1" applyFill="1" applyBorder="1" applyAlignment="1" applyProtection="1">
      <alignment horizontal="center"/>
      <protection hidden="1"/>
    </xf>
    <xf numFmtId="3" fontId="5" fillId="2" borderId="1" xfId="0" applyNumberFormat="1" applyFont="1" applyFill="1" applyBorder="1" applyAlignment="1" applyProtection="1">
      <alignment horizontal="center"/>
      <protection locked="0"/>
    </xf>
    <xf numFmtId="0" fontId="5" fillId="0" borderId="0" xfId="0" applyFont="1"/>
    <xf numFmtId="10" fontId="5" fillId="2" borderId="5" xfId="0" applyNumberFormat="1" applyFont="1" applyFill="1" applyBorder="1" applyAlignment="1" applyProtection="1">
      <alignment horizontal="center"/>
      <protection hidden="1"/>
    </xf>
    <xf numFmtId="165" fontId="12" fillId="2" borderId="5" xfId="0" applyNumberFormat="1" applyFont="1" applyFill="1" applyBorder="1" applyAlignment="1">
      <alignment horizontal="center"/>
    </xf>
    <xf numFmtId="1" fontId="7" fillId="2" borderId="5" xfId="0" applyNumberFormat="1" applyFont="1" applyFill="1" applyBorder="1" applyAlignment="1" applyProtection="1">
      <alignment horizontal="center"/>
      <protection hidden="1"/>
    </xf>
    <xf numFmtId="2" fontId="5" fillId="0" borderId="0" xfId="0" applyNumberFormat="1" applyFont="1"/>
    <xf numFmtId="1" fontId="13" fillId="2" borderId="1" xfId="0" applyNumberFormat="1" applyFont="1" applyFill="1" applyBorder="1" applyAlignment="1" applyProtection="1">
      <alignment horizontal="center"/>
      <protection locked="0"/>
    </xf>
    <xf numFmtId="0" fontId="6" fillId="2" borderId="4" xfId="0" applyNumberFormat="1" applyFont="1" applyFill="1" applyBorder="1" applyAlignment="1" applyProtection="1">
      <alignment horizontal="center"/>
      <protection locked="0"/>
    </xf>
    <xf numFmtId="0" fontId="13" fillId="2" borderId="4" xfId="0" applyNumberFormat="1" applyFont="1" applyFill="1" applyBorder="1" applyAlignment="1" applyProtection="1">
      <alignment horizontal="center"/>
      <protection locked="0"/>
    </xf>
    <xf numFmtId="1" fontId="5" fillId="2" borderId="4" xfId="0" applyNumberFormat="1" applyFont="1" applyFill="1" applyBorder="1" applyAlignment="1" applyProtection="1">
      <alignment horizontal="center"/>
      <protection locked="0"/>
    </xf>
    <xf numFmtId="0" fontId="6" fillId="9" borderId="4" xfId="0" applyNumberFormat="1" applyFont="1" applyFill="1" applyBorder="1" applyAlignment="1" applyProtection="1">
      <alignment horizontal="center"/>
      <protection locked="0"/>
    </xf>
    <xf numFmtId="0" fontId="13" fillId="9" borderId="4" xfId="0" applyNumberFormat="1" applyFont="1" applyFill="1" applyBorder="1" applyAlignment="1" applyProtection="1">
      <alignment horizontal="center"/>
      <protection locked="0"/>
    </xf>
    <xf numFmtId="1" fontId="5" fillId="9" borderId="4" xfId="0" applyNumberFormat="1" applyFont="1" applyFill="1" applyBorder="1" applyAlignment="1" applyProtection="1">
      <alignment horizontal="center"/>
      <protection locked="0"/>
    </xf>
    <xf numFmtId="1" fontId="5" fillId="9" borderId="1" xfId="0" applyNumberFormat="1" applyFont="1" applyFill="1" applyBorder="1" applyAlignment="1" applyProtection="1">
      <alignment horizontal="center"/>
      <protection locked="0"/>
    </xf>
    <xf numFmtId="1" fontId="7" fillId="9" borderId="5" xfId="0" applyNumberFormat="1" applyFont="1" applyFill="1" applyBorder="1" applyAlignment="1" applyProtection="1">
      <alignment horizontal="center"/>
      <protection hidden="1"/>
    </xf>
    <xf numFmtId="1" fontId="6" fillId="9" borderId="4" xfId="0" applyNumberFormat="1" applyFont="1" applyFill="1" applyBorder="1" applyAlignment="1" applyProtection="1">
      <alignment horizontal="center"/>
      <protection locked="0"/>
    </xf>
    <xf numFmtId="1" fontId="7" fillId="9" borderId="5" xfId="0" applyNumberFormat="1" applyFont="1" applyFill="1" applyBorder="1" applyAlignment="1" applyProtection="1">
      <alignment horizontal="center"/>
      <protection locked="0"/>
    </xf>
    <xf numFmtId="0" fontId="5" fillId="9" borderId="4" xfId="0" applyNumberFormat="1" applyFont="1" applyFill="1" applyBorder="1" applyAlignment="1" applyProtection="1">
      <alignment horizontal="center"/>
      <protection locked="0"/>
    </xf>
    <xf numFmtId="1" fontId="7" fillId="2" borderId="5" xfId="0" applyNumberFormat="1" applyFont="1" applyFill="1" applyBorder="1" applyAlignment="1" applyProtection="1">
      <alignment horizontal="center"/>
      <protection locked="0"/>
    </xf>
    <xf numFmtId="0" fontId="5" fillId="9" borderId="1" xfId="0" applyNumberFormat="1" applyFont="1" applyFill="1" applyBorder="1" applyAlignment="1" applyProtection="1">
      <alignment horizontal="center"/>
      <protection locked="0"/>
    </xf>
    <xf numFmtId="15" fontId="14" fillId="3" borderId="1" xfId="0" applyNumberFormat="1" applyFont="1" applyFill="1" applyBorder="1" applyAlignment="1" applyProtection="1">
      <alignment horizontal="center"/>
      <protection hidden="1"/>
    </xf>
    <xf numFmtId="2" fontId="10" fillId="0" borderId="0" xfId="0" applyNumberFormat="1" applyFont="1"/>
    <xf numFmtId="2" fontId="12" fillId="2" borderId="5" xfId="0" applyNumberFormat="1" applyFont="1" applyFill="1" applyBorder="1" applyAlignment="1" applyProtection="1">
      <alignment horizontal="center"/>
      <protection locked="0"/>
    </xf>
    <xf numFmtId="2" fontId="12" fillId="9" borderId="5" xfId="0" applyNumberFormat="1" applyFont="1" applyFill="1" applyBorder="1" applyAlignment="1" applyProtection="1">
      <alignment horizontal="center"/>
      <protection locked="0"/>
    </xf>
    <xf numFmtId="1" fontId="5" fillId="2" borderId="1" xfId="0" applyNumberFormat="1" applyFont="1" applyFill="1" applyBorder="1" applyAlignment="1" applyProtection="1">
      <alignment horizontal="center"/>
    </xf>
    <xf numFmtId="0" fontId="10" fillId="0" borderId="0" xfId="0" applyFont="1" applyAlignment="1">
      <alignment horizontal="left"/>
    </xf>
    <xf numFmtId="0" fontId="0" fillId="0" borderId="0" xfId="0" applyAlignment="1">
      <alignment horizontal="left"/>
    </xf>
    <xf numFmtId="0" fontId="10" fillId="0" borderId="0" xfId="0" applyFont="1" applyFill="1" applyBorder="1" applyAlignment="1">
      <alignment horizontal="left"/>
    </xf>
    <xf numFmtId="0" fontId="0" fillId="0" borderId="0" xfId="0" applyFill="1" applyBorder="1" applyAlignment="1">
      <alignment horizontal="left"/>
    </xf>
    <xf numFmtId="0" fontId="10" fillId="0" borderId="0" xfId="0" applyFont="1" applyBorder="1" applyAlignment="1">
      <alignment horizontal="left"/>
    </xf>
    <xf numFmtId="0" fontId="0" fillId="0" borderId="0" xfId="0" applyBorder="1" applyAlignment="1">
      <alignment horizontal="left"/>
    </xf>
    <xf numFmtId="0" fontId="0" fillId="0" borderId="22" xfId="0" applyBorder="1" applyAlignment="1"/>
    <xf numFmtId="0" fontId="0" fillId="0" borderId="23" xfId="0" applyBorder="1" applyAlignment="1"/>
    <xf numFmtId="16" fontId="4" fillId="12" borderId="2" xfId="0" applyNumberFormat="1" applyFont="1" applyFill="1" applyBorder="1" applyAlignment="1" applyProtection="1">
      <alignment horizontal="center" vertical="center"/>
      <protection hidden="1"/>
    </xf>
    <xf numFmtId="165" fontId="12" fillId="2" borderId="5" xfId="0" applyNumberFormat="1" applyFont="1" applyFill="1" applyBorder="1" applyAlignment="1" applyProtection="1">
      <alignment horizontal="center"/>
      <protection locked="0"/>
    </xf>
    <xf numFmtId="0" fontId="10" fillId="0" borderId="24" xfId="0" applyFont="1" applyFill="1" applyBorder="1" applyAlignment="1">
      <alignment vertical="center" wrapText="1"/>
    </xf>
    <xf numFmtId="0" fontId="10" fillId="0" borderId="0" xfId="0" applyFont="1" applyFill="1" applyBorder="1" applyAlignment="1">
      <alignment vertical="center"/>
    </xf>
    <xf numFmtId="2" fontId="6" fillId="2" borderId="4" xfId="0" applyNumberFormat="1" applyFont="1" applyFill="1" applyBorder="1" applyAlignment="1" applyProtection="1">
      <alignment horizontal="center"/>
      <protection locked="0"/>
    </xf>
    <xf numFmtId="2" fontId="6" fillId="9" borderId="4" xfId="0" applyNumberFormat="1" applyFont="1" applyFill="1" applyBorder="1" applyAlignment="1" applyProtection="1">
      <alignment horizontal="center"/>
      <protection locked="0"/>
    </xf>
    <xf numFmtId="2" fontId="6" fillId="2" borderId="6" xfId="0" applyNumberFormat="1" applyFont="1" applyFill="1" applyBorder="1" applyAlignment="1" applyProtection="1">
      <alignment horizontal="center"/>
      <protection locked="0"/>
    </xf>
    <xf numFmtId="2" fontId="6" fillId="2" borderId="9" xfId="0" applyNumberFormat="1" applyFont="1" applyFill="1" applyBorder="1" applyAlignment="1" applyProtection="1">
      <alignment horizontal="center"/>
      <protection locked="0"/>
    </xf>
    <xf numFmtId="2" fontId="5" fillId="5" borderId="21" xfId="0" applyNumberFormat="1" applyFont="1" applyFill="1" applyBorder="1" applyAlignment="1" applyProtection="1">
      <alignment horizontal="center" vertical="center"/>
      <protection hidden="1"/>
    </xf>
    <xf numFmtId="1" fontId="5" fillId="5" borderId="21" xfId="0" applyNumberFormat="1" applyFont="1" applyFill="1" applyBorder="1" applyAlignment="1" applyProtection="1">
      <alignment horizontal="center" vertical="center"/>
      <protection hidden="1"/>
    </xf>
    <xf numFmtId="10" fontId="5" fillId="5" borderId="21" xfId="0" applyNumberFormat="1" applyFont="1" applyFill="1" applyBorder="1" applyAlignment="1" applyProtection="1">
      <alignment horizontal="center" vertical="center"/>
      <protection hidden="1"/>
    </xf>
    <xf numFmtId="165" fontId="8" fillId="6" borderId="21" xfId="0" applyNumberFormat="1" applyFont="1" applyFill="1" applyBorder="1" applyAlignment="1" applyProtection="1">
      <alignment horizontal="center" vertical="center"/>
      <protection hidden="1"/>
    </xf>
    <xf numFmtId="2" fontId="6" fillId="5" borderId="21" xfId="0" applyNumberFormat="1" applyFont="1" applyFill="1" applyBorder="1" applyAlignment="1" applyProtection="1">
      <alignment horizontal="center" vertical="center"/>
      <protection hidden="1"/>
    </xf>
    <xf numFmtId="2" fontId="7" fillId="2" borderId="21" xfId="0" applyNumberFormat="1" applyFont="1" applyFill="1" applyBorder="1" applyAlignment="1" applyProtection="1">
      <alignment horizontal="center" vertical="center"/>
      <protection locked="0"/>
    </xf>
    <xf numFmtId="1" fontId="7" fillId="2" borderId="21" xfId="0" applyNumberFormat="1" applyFont="1" applyFill="1" applyBorder="1" applyAlignment="1" applyProtection="1">
      <alignment horizontal="center" vertical="center"/>
      <protection locked="0"/>
    </xf>
    <xf numFmtId="2" fontId="6" fillId="2" borderId="5" xfId="0" applyNumberFormat="1" applyFont="1" applyFill="1" applyBorder="1" applyAlignment="1" applyProtection="1">
      <alignment horizontal="center"/>
      <protection locked="0"/>
    </xf>
    <xf numFmtId="2" fontId="6" fillId="9" borderId="5" xfId="0" applyNumberFormat="1" applyFont="1" applyFill="1" applyBorder="1" applyAlignment="1" applyProtection="1">
      <alignment horizontal="center"/>
      <protection locked="0"/>
    </xf>
    <xf numFmtId="0" fontId="6" fillId="9" borderId="5" xfId="0" applyNumberFormat="1" applyFont="1" applyFill="1" applyBorder="1" applyAlignment="1" applyProtection="1">
      <alignment horizontal="center"/>
      <protection locked="0"/>
    </xf>
    <xf numFmtId="0" fontId="13" fillId="9" borderId="5" xfId="0" applyNumberFormat="1" applyFont="1" applyFill="1" applyBorder="1" applyAlignment="1" applyProtection="1">
      <alignment horizontal="center"/>
      <protection locked="0"/>
    </xf>
    <xf numFmtId="1" fontId="5" fillId="9" borderId="5" xfId="0" applyNumberFormat="1" applyFont="1" applyFill="1" applyBorder="1" applyAlignment="1" applyProtection="1">
      <alignment horizontal="center"/>
      <protection locked="0"/>
    </xf>
    <xf numFmtId="10" fontId="6" fillId="2" borderId="5" xfId="0" applyNumberFormat="1" applyFont="1" applyFill="1" applyBorder="1" applyAlignment="1" applyProtection="1">
      <alignment horizontal="center"/>
      <protection hidden="1"/>
    </xf>
    <xf numFmtId="2" fontId="5" fillId="2" borderId="5" xfId="0" applyNumberFormat="1" applyFont="1" applyFill="1" applyBorder="1" applyAlignment="1" applyProtection="1">
      <alignment horizontal="center"/>
      <protection locked="0"/>
    </xf>
    <xf numFmtId="165" fontId="5" fillId="0" borderId="0" xfId="0" applyNumberFormat="1" applyFont="1"/>
    <xf numFmtId="166" fontId="5" fillId="0" borderId="0" xfId="0" applyNumberFormat="1" applyFont="1"/>
    <xf numFmtId="43" fontId="5" fillId="0" borderId="0" xfId="1" applyFont="1"/>
    <xf numFmtId="1" fontId="13" fillId="9" borderId="4" xfId="0" applyNumberFormat="1" applyFont="1" applyFill="1" applyBorder="1" applyAlignment="1" applyProtection="1">
      <alignment horizontal="center"/>
      <protection locked="0"/>
    </xf>
    <xf numFmtId="1" fontId="10" fillId="0" borderId="0" xfId="0" applyNumberFormat="1" applyFont="1"/>
    <xf numFmtId="1" fontId="5" fillId="0" borderId="0" xfId="0" applyNumberFormat="1" applyFont="1"/>
    <xf numFmtId="167" fontId="7" fillId="2" borderId="21" xfId="0" applyNumberFormat="1" applyFont="1" applyFill="1" applyBorder="1" applyAlignment="1" applyProtection="1">
      <alignment horizontal="center" vertical="center"/>
      <protection locked="0"/>
    </xf>
    <xf numFmtId="2" fontId="0" fillId="0" borderId="0" xfId="0" applyNumberFormat="1"/>
    <xf numFmtId="0" fontId="0" fillId="14" borderId="0" xfId="0" applyFill="1"/>
    <xf numFmtId="1" fontId="7" fillId="9" borderId="1" xfId="0" applyNumberFormat="1" applyFont="1" applyFill="1" applyBorder="1" applyAlignment="1" applyProtection="1">
      <alignment horizontal="center"/>
      <protection hidden="1"/>
    </xf>
    <xf numFmtId="3" fontId="5" fillId="9" borderId="1" xfId="0" applyNumberFormat="1" applyFont="1" applyFill="1" applyBorder="1" applyAlignment="1" applyProtection="1">
      <alignment horizontal="center"/>
      <protection locked="0"/>
    </xf>
    <xf numFmtId="10" fontId="6" fillId="9" borderId="6" xfId="0" applyNumberFormat="1" applyFont="1" applyFill="1" applyBorder="1" applyAlignment="1" applyProtection="1">
      <alignment horizontal="center"/>
      <protection hidden="1"/>
    </xf>
    <xf numFmtId="165" fontId="12" fillId="2" borderId="1" xfId="0" applyNumberFormat="1" applyFont="1" applyFill="1" applyBorder="1" applyAlignment="1" applyProtection="1">
      <alignment horizontal="center"/>
      <protection locked="0"/>
    </xf>
    <xf numFmtId="0" fontId="13" fillId="0" borderId="0" xfId="0" applyFont="1"/>
    <xf numFmtId="166" fontId="0" fillId="0" borderId="0" xfId="0" applyNumberFormat="1"/>
    <xf numFmtId="167" fontId="5" fillId="5" borderId="21" xfId="0" applyNumberFormat="1" applyFont="1" applyFill="1" applyBorder="1" applyAlignment="1" applyProtection="1">
      <alignment horizontal="center" vertical="center"/>
      <protection hidden="1"/>
    </xf>
    <xf numFmtId="165" fontId="5" fillId="13" borderId="21" xfId="0" applyNumberFormat="1" applyFont="1" applyFill="1" applyBorder="1" applyAlignment="1" applyProtection="1">
      <alignment horizontal="center" vertical="center"/>
      <protection hidden="1"/>
    </xf>
    <xf numFmtId="2" fontId="0" fillId="0" borderId="0" xfId="0" applyNumberFormat="1" applyAlignment="1">
      <alignment vertical="top"/>
    </xf>
    <xf numFmtId="1" fontId="17" fillId="5" borderId="21" xfId="0" applyNumberFormat="1" applyFont="1" applyFill="1" applyBorder="1" applyAlignment="1" applyProtection="1">
      <alignment horizontal="center" vertical="center"/>
      <protection hidden="1"/>
    </xf>
    <xf numFmtId="0" fontId="10" fillId="0" borderId="0" xfId="0" applyFont="1" applyFill="1" applyBorder="1" applyAlignment="1">
      <alignment horizontal="left" vertical="center" wrapText="1"/>
    </xf>
    <xf numFmtId="0" fontId="10" fillId="0" borderId="0" xfId="0" applyFont="1" applyFill="1" applyBorder="1" applyAlignment="1">
      <alignment horizontal="left" vertical="center"/>
    </xf>
    <xf numFmtId="0" fontId="10" fillId="11" borderId="5" xfId="0" applyFont="1" applyFill="1" applyBorder="1" applyAlignment="1">
      <alignment horizontal="left" vertical="center" wrapText="1"/>
    </xf>
    <xf numFmtId="0" fontId="10" fillId="11" borderId="5" xfId="0" applyFont="1" applyFill="1" applyBorder="1" applyAlignment="1">
      <alignment horizontal="left" vertical="center"/>
    </xf>
    <xf numFmtId="0" fontId="16" fillId="11" borderId="5" xfId="0" applyFont="1" applyFill="1" applyBorder="1" applyAlignment="1">
      <alignment horizontal="left" vertical="center" wrapText="1"/>
    </xf>
    <xf numFmtId="0" fontId="16" fillId="11" borderId="5" xfId="0" applyFont="1" applyFill="1" applyBorder="1" applyAlignment="1">
      <alignment horizontal="left" vertical="center"/>
    </xf>
    <xf numFmtId="0" fontId="10" fillId="4" borderId="10" xfId="0" applyFont="1" applyFill="1" applyBorder="1" applyAlignment="1" applyProtection="1">
      <alignment horizontal="center" vertical="center" wrapText="1"/>
      <protection locked="0"/>
    </xf>
    <xf numFmtId="0" fontId="10" fillId="4" borderId="5" xfId="0" applyFont="1" applyFill="1" applyBorder="1" applyAlignment="1" applyProtection="1">
      <alignment horizontal="center" vertical="center" wrapText="1"/>
      <protection locked="0"/>
    </xf>
    <xf numFmtId="0" fontId="10" fillId="4" borderId="12" xfId="0" applyFont="1" applyFill="1" applyBorder="1" applyAlignment="1" applyProtection="1">
      <alignment horizontal="center" vertical="center" wrapText="1"/>
      <protection locked="0"/>
    </xf>
    <xf numFmtId="0" fontId="5" fillId="4" borderId="10" xfId="0" applyFont="1" applyFill="1" applyBorder="1" applyAlignment="1" applyProtection="1">
      <alignment horizontal="center" vertical="center" wrapText="1"/>
      <protection locked="0"/>
    </xf>
    <xf numFmtId="0" fontId="5" fillId="4" borderId="5" xfId="0" applyFont="1" applyFill="1" applyBorder="1" applyAlignment="1" applyProtection="1">
      <alignment horizontal="center" vertical="center" wrapText="1"/>
      <protection locked="0"/>
    </xf>
    <xf numFmtId="0" fontId="5" fillId="4" borderId="12" xfId="0" applyFont="1" applyFill="1" applyBorder="1" applyAlignment="1" applyProtection="1">
      <alignment horizontal="center" vertical="center" wrapText="1"/>
      <protection locked="0"/>
    </xf>
    <xf numFmtId="0" fontId="9" fillId="7" borderId="5" xfId="0" applyFont="1" applyFill="1" applyBorder="1" applyAlignment="1"/>
    <xf numFmtId="0" fontId="10" fillId="4" borderId="10" xfId="0" applyFont="1" applyFill="1" applyBorder="1" applyAlignment="1" applyProtection="1">
      <alignment horizontal="center" vertical="center" wrapText="1"/>
      <protection hidden="1"/>
    </xf>
    <xf numFmtId="0" fontId="10" fillId="4" borderId="5" xfId="0" applyFont="1" applyFill="1" applyBorder="1" applyAlignment="1" applyProtection="1">
      <alignment horizontal="center" vertical="center" wrapText="1"/>
      <protection hidden="1"/>
    </xf>
    <xf numFmtId="0" fontId="10" fillId="4" borderId="12" xfId="0" applyFont="1" applyFill="1" applyBorder="1" applyAlignment="1" applyProtection="1">
      <alignment horizontal="center" vertical="center" wrapText="1"/>
      <protection hidden="1"/>
    </xf>
    <xf numFmtId="0" fontId="1" fillId="0" borderId="0" xfId="0" applyFont="1" applyBorder="1" applyAlignment="1" applyProtection="1">
      <alignment horizontal="center"/>
      <protection locked="0"/>
    </xf>
    <xf numFmtId="0" fontId="10" fillId="4" borderId="19" xfId="0" applyFont="1" applyFill="1" applyBorder="1" applyAlignment="1" applyProtection="1">
      <alignment horizontal="center" vertical="center" wrapText="1"/>
      <protection locked="0"/>
    </xf>
    <xf numFmtId="0" fontId="10" fillId="4" borderId="20" xfId="0" applyFont="1" applyFill="1" applyBorder="1" applyAlignment="1" applyProtection="1">
      <alignment horizontal="center" vertical="center" wrapText="1"/>
      <protection locked="0"/>
    </xf>
    <xf numFmtId="0" fontId="10" fillId="4" borderId="21" xfId="0" applyFont="1" applyFill="1" applyBorder="1" applyAlignment="1" applyProtection="1">
      <alignment horizontal="center" vertical="center" wrapText="1"/>
      <protection locked="0"/>
    </xf>
    <xf numFmtId="0" fontId="5" fillId="4" borderId="13" xfId="0" applyFont="1" applyFill="1" applyBorder="1" applyAlignment="1" applyProtection="1">
      <alignment horizontal="center" vertical="center" wrapText="1"/>
      <protection hidden="1"/>
    </xf>
    <xf numFmtId="0" fontId="5" fillId="4" borderId="14" xfId="0" applyFont="1" applyFill="1" applyBorder="1" applyAlignment="1" applyProtection="1">
      <alignment horizontal="center" vertical="center" wrapText="1"/>
      <protection hidden="1"/>
    </xf>
    <xf numFmtId="0" fontId="5" fillId="4" borderId="15" xfId="0" applyFont="1" applyFill="1" applyBorder="1" applyAlignment="1" applyProtection="1">
      <alignment horizontal="center" vertical="center" wrapText="1"/>
      <protection hidden="1"/>
    </xf>
    <xf numFmtId="164" fontId="1" fillId="8" borderId="11" xfId="0" applyNumberFormat="1" applyFont="1" applyFill="1" applyBorder="1" applyAlignment="1" applyProtection="1">
      <alignment horizontal="center"/>
      <protection locked="0"/>
    </xf>
    <xf numFmtId="3" fontId="10" fillId="4" borderId="16" xfId="0" applyNumberFormat="1" applyFont="1" applyFill="1" applyBorder="1" applyAlignment="1" applyProtection="1">
      <alignment horizontal="center" vertical="center" wrapText="1"/>
      <protection hidden="1"/>
    </xf>
    <xf numFmtId="3" fontId="10" fillId="4" borderId="8" xfId="0" applyNumberFormat="1" applyFont="1" applyFill="1" applyBorder="1" applyAlignment="1" applyProtection="1">
      <alignment horizontal="center" vertical="center" wrapText="1"/>
      <protection hidden="1"/>
    </xf>
    <xf numFmtId="3" fontId="10" fillId="4" borderId="17" xfId="0" applyNumberFormat="1" applyFont="1" applyFill="1" applyBorder="1" applyAlignment="1" applyProtection="1">
      <alignment horizontal="center" vertical="center" wrapText="1"/>
      <protection hidden="1"/>
    </xf>
  </cellXfs>
  <cellStyles count="2">
    <cellStyle name="Comma" xfId="1" builtinId="3"/>
    <cellStyle name="Normal" xfId="0" builtinId="0"/>
  </cellStyles>
  <dxfs count="0"/>
  <tableStyles count="0" defaultTableStyle="TableStyleMedium9" defaultPivotStyle="PivotStyleLight16"/>
  <colors>
    <mruColors>
      <color rgb="FFFFFF99"/>
      <color rgb="FF2B3FFD"/>
      <color rgb="FFFFFF66"/>
      <color rgb="FFCCFFCC"/>
    </mruColors>
  </colors>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2</xdr:col>
      <xdr:colOff>0</xdr:colOff>
      <xdr:row>38</xdr:row>
      <xdr:rowOff>47625</xdr:rowOff>
    </xdr:from>
    <xdr:to>
      <xdr:col>2</xdr:col>
      <xdr:colOff>0</xdr:colOff>
      <xdr:row>39</xdr:row>
      <xdr:rowOff>0</xdr:rowOff>
    </xdr:to>
    <xdr:pic>
      <xdr:nvPicPr>
        <xdr:cNvPr id="1025" name="Picture 1"/>
        <xdr:cNvPicPr>
          <a:picLocks noChangeAspect="1" noChangeArrowheads="1"/>
        </xdr:cNvPicPr>
      </xdr:nvPicPr>
      <xdr:blipFill>
        <a:blip xmlns:r="http://schemas.openxmlformats.org/officeDocument/2006/relationships" r:embed="rId1"/>
        <a:srcRect/>
        <a:stretch>
          <a:fillRect/>
        </a:stretch>
      </xdr:blipFill>
      <xdr:spPr bwMode="auto">
        <a:xfrm>
          <a:off x="1200150" y="6534150"/>
          <a:ext cx="0" cy="161925"/>
        </a:xfrm>
        <a:prstGeom prst="rect">
          <a:avLst/>
        </a:prstGeom>
        <a:noFill/>
        <a:ln w="9525">
          <a:noFill/>
          <a:miter lim="800000"/>
          <a:headEnd/>
          <a:tailEnd/>
        </a:ln>
      </xdr:spPr>
    </xdr:pic>
    <xdr:clientData/>
  </xdr:twoCellAnchor>
  <xdr:twoCellAnchor>
    <xdr:from>
      <xdr:col>2</xdr:col>
      <xdr:colOff>0</xdr:colOff>
      <xdr:row>38</xdr:row>
      <xdr:rowOff>47625</xdr:rowOff>
    </xdr:from>
    <xdr:to>
      <xdr:col>2</xdr:col>
      <xdr:colOff>0</xdr:colOff>
      <xdr:row>39</xdr:row>
      <xdr:rowOff>0</xdr:rowOff>
    </xdr:to>
    <xdr:pic>
      <xdr:nvPicPr>
        <xdr:cNvPr id="1026" name="Picture 4"/>
        <xdr:cNvPicPr>
          <a:picLocks noChangeAspect="1" noChangeArrowheads="1"/>
        </xdr:cNvPicPr>
      </xdr:nvPicPr>
      <xdr:blipFill>
        <a:blip xmlns:r="http://schemas.openxmlformats.org/officeDocument/2006/relationships" r:embed="rId1"/>
        <a:srcRect/>
        <a:stretch>
          <a:fillRect/>
        </a:stretch>
      </xdr:blipFill>
      <xdr:spPr bwMode="auto">
        <a:xfrm>
          <a:off x="1200150" y="6534150"/>
          <a:ext cx="0" cy="161925"/>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AA84"/>
  <sheetViews>
    <sheetView tabSelected="1" zoomScale="85" zoomScaleNormal="85" zoomScaleSheetLayoutView="85" workbookViewId="0">
      <pane xSplit="1" ySplit="5" topLeftCell="B6" activePane="bottomRight" state="frozen"/>
      <selection pane="topRight" activeCell="B1" sqref="B1"/>
      <selection pane="bottomLeft" activeCell="A6" sqref="A6"/>
      <selection pane="bottomRight" activeCell="B53" sqref="B53:V53"/>
    </sheetView>
  </sheetViews>
  <sheetFormatPr defaultRowHeight="12.75"/>
  <cols>
    <col min="1" max="1" width="10.85546875" customWidth="1"/>
    <col min="2" max="2" width="8.42578125" customWidth="1"/>
    <col min="3" max="3" width="7.85546875" customWidth="1"/>
    <col min="4" max="4" width="10.42578125" customWidth="1"/>
    <col min="5" max="5" width="10.28515625" customWidth="1"/>
    <col min="7" max="7" width="11.7109375" customWidth="1"/>
    <col min="8" max="8" width="9.5703125" customWidth="1"/>
    <col min="9" max="9" width="13.140625" customWidth="1"/>
    <col min="10" max="10" width="12.85546875" customWidth="1"/>
    <col min="11" max="11" width="12.42578125" customWidth="1"/>
    <col min="12" max="12" width="12.7109375" customWidth="1"/>
    <col min="13" max="13" width="9.85546875" customWidth="1"/>
    <col min="14" max="14" width="11.140625" customWidth="1"/>
    <col min="15" max="15" width="9.5703125" customWidth="1"/>
    <col min="16" max="16" width="11.28515625" customWidth="1"/>
    <col min="17" max="18" width="10.5703125" customWidth="1"/>
    <col min="19" max="19" width="11.140625" customWidth="1"/>
    <col min="20" max="20" width="10.7109375" customWidth="1"/>
    <col min="21" max="21" width="8" customWidth="1"/>
    <col min="22" max="22" width="9.42578125" style="5" customWidth="1"/>
    <col min="24" max="24" width="19.7109375" customWidth="1"/>
    <col min="25" max="25" width="18.5703125" customWidth="1"/>
    <col min="26" max="26" width="10.42578125" bestFit="1" customWidth="1"/>
  </cols>
  <sheetData>
    <row r="1" spans="1:24" ht="18">
      <c r="A1" s="112" t="s">
        <v>17</v>
      </c>
      <c r="B1" s="112"/>
      <c r="C1" s="112"/>
      <c r="D1" s="112"/>
      <c r="E1" s="112"/>
      <c r="F1" s="112"/>
      <c r="G1" s="112"/>
      <c r="H1" s="112"/>
      <c r="I1" s="112"/>
      <c r="J1" s="112"/>
      <c r="K1" s="112"/>
      <c r="L1" s="112"/>
      <c r="M1" s="112"/>
      <c r="N1" s="112"/>
      <c r="O1" s="112"/>
      <c r="P1" s="112"/>
      <c r="Q1" s="112"/>
      <c r="R1" s="112"/>
      <c r="S1" s="112"/>
      <c r="T1" s="112"/>
      <c r="U1" s="112"/>
      <c r="V1" s="112"/>
    </row>
    <row r="2" spans="1:24" ht="18.75" thickBot="1">
      <c r="A2" s="119">
        <v>44013</v>
      </c>
      <c r="B2" s="119"/>
      <c r="C2" s="119"/>
      <c r="D2" s="119"/>
      <c r="E2" s="119"/>
      <c r="F2" s="119"/>
      <c r="G2" s="119"/>
      <c r="H2" s="119"/>
      <c r="I2" s="119"/>
      <c r="J2" s="119"/>
      <c r="K2" s="119"/>
      <c r="L2" s="119"/>
      <c r="M2" s="119"/>
      <c r="N2" s="119"/>
      <c r="O2" s="119"/>
      <c r="P2" s="119"/>
      <c r="Q2" s="119"/>
      <c r="R2" s="119"/>
      <c r="S2" s="119"/>
      <c r="T2" s="119"/>
      <c r="U2" s="6"/>
      <c r="V2" s="3"/>
    </row>
    <row r="3" spans="1:24" s="12" customFormat="1" ht="13.7" customHeight="1">
      <c r="A3" s="116" t="s">
        <v>0</v>
      </c>
      <c r="B3" s="113" t="s">
        <v>1</v>
      </c>
      <c r="C3" s="11" t="s">
        <v>13</v>
      </c>
      <c r="D3" s="102" t="s">
        <v>18</v>
      </c>
      <c r="E3" s="102" t="s">
        <v>2</v>
      </c>
      <c r="F3" s="102" t="s">
        <v>19</v>
      </c>
      <c r="G3" s="105" t="s">
        <v>20</v>
      </c>
      <c r="H3" s="102" t="s">
        <v>3</v>
      </c>
      <c r="I3" s="105" t="s">
        <v>24</v>
      </c>
      <c r="J3" s="105" t="s">
        <v>11</v>
      </c>
      <c r="K3" s="105" t="s">
        <v>12</v>
      </c>
      <c r="L3" s="105" t="s">
        <v>8</v>
      </c>
      <c r="M3" s="102" t="s">
        <v>6</v>
      </c>
      <c r="N3" s="109" t="s">
        <v>23</v>
      </c>
      <c r="O3" s="109" t="s">
        <v>21</v>
      </c>
      <c r="P3" s="109" t="s">
        <v>16</v>
      </c>
      <c r="Q3" s="102" t="s">
        <v>9</v>
      </c>
      <c r="R3" s="102" t="s">
        <v>10</v>
      </c>
      <c r="S3" s="102" t="s">
        <v>7</v>
      </c>
      <c r="T3" s="109" t="s">
        <v>4</v>
      </c>
      <c r="U3" s="109" t="s">
        <v>52</v>
      </c>
      <c r="V3" s="120" t="s">
        <v>53</v>
      </c>
    </row>
    <row r="4" spans="1:24" s="12" customFormat="1" ht="12.75" customHeight="1">
      <c r="A4" s="117"/>
      <c r="B4" s="114"/>
      <c r="C4" s="103" t="s">
        <v>14</v>
      </c>
      <c r="D4" s="103"/>
      <c r="E4" s="103"/>
      <c r="F4" s="103"/>
      <c r="G4" s="106"/>
      <c r="H4" s="103"/>
      <c r="I4" s="106"/>
      <c r="J4" s="106"/>
      <c r="K4" s="106"/>
      <c r="L4" s="106"/>
      <c r="M4" s="103"/>
      <c r="N4" s="110"/>
      <c r="O4" s="110"/>
      <c r="P4" s="110"/>
      <c r="Q4" s="103"/>
      <c r="R4" s="103"/>
      <c r="S4" s="103"/>
      <c r="T4" s="110"/>
      <c r="U4" s="110"/>
      <c r="V4" s="121"/>
    </row>
    <row r="5" spans="1:24" s="12" customFormat="1" ht="62.45" customHeight="1" thickBot="1">
      <c r="A5" s="118"/>
      <c r="B5" s="115"/>
      <c r="C5" s="104"/>
      <c r="D5" s="104"/>
      <c r="E5" s="104"/>
      <c r="F5" s="104"/>
      <c r="G5" s="107"/>
      <c r="H5" s="104"/>
      <c r="I5" s="107"/>
      <c r="J5" s="107"/>
      <c r="K5" s="107"/>
      <c r="L5" s="107"/>
      <c r="M5" s="104"/>
      <c r="N5" s="111"/>
      <c r="O5" s="111"/>
      <c r="P5" s="111"/>
      <c r="Q5" s="104"/>
      <c r="R5" s="104"/>
      <c r="S5" s="104"/>
      <c r="T5" s="111"/>
      <c r="U5" s="111"/>
      <c r="V5" s="122"/>
    </row>
    <row r="6" spans="1:24" s="23" customFormat="1" ht="15.75" customHeight="1">
      <c r="A6" s="42">
        <v>44013</v>
      </c>
      <c r="B6" s="59">
        <v>96.08</v>
      </c>
      <c r="C6" s="59">
        <v>53.13</v>
      </c>
      <c r="D6" s="13">
        <v>3435</v>
      </c>
      <c r="E6" s="13">
        <v>3367</v>
      </c>
      <c r="F6" s="13">
        <v>2808</v>
      </c>
      <c r="G6" s="14">
        <v>2795</v>
      </c>
      <c r="H6" s="46">
        <f>(L6-G6)+M6</f>
        <v>90</v>
      </c>
      <c r="I6" s="15">
        <v>948</v>
      </c>
      <c r="J6" s="15">
        <v>916</v>
      </c>
      <c r="K6" s="15">
        <v>1021</v>
      </c>
      <c r="L6" s="14">
        <f>IF(I6&gt;0,(I6+J6+K6),"no data")</f>
        <v>2885</v>
      </c>
      <c r="M6" s="15">
        <v>0</v>
      </c>
      <c r="N6" s="16">
        <f t="shared" ref="N6:N35" si="0">G6-F6</f>
        <v>-13</v>
      </c>
      <c r="O6" s="24">
        <f t="shared" ref="O6:O11" si="1">IF(D6&gt;0, (G6/D6), "no data")</f>
        <v>0.81368267831149932</v>
      </c>
      <c r="P6" s="17">
        <v>1</v>
      </c>
      <c r="Q6" s="18">
        <v>24.579732000000003</v>
      </c>
      <c r="R6" s="89">
        <v>1000.9600186039455</v>
      </c>
      <c r="S6" s="19">
        <f>Q6*R6</f>
        <v>24603.328999999998</v>
      </c>
      <c r="T6" s="20">
        <f>IF(G6&gt;0,((S6)/(G6*1000)*1000000),"no data")</f>
        <v>8802.6221824686945</v>
      </c>
      <c r="U6" s="21">
        <v>0</v>
      </c>
      <c r="V6" s="22">
        <v>20198</v>
      </c>
      <c r="W6" s="12"/>
      <c r="X6" s="27"/>
    </row>
    <row r="7" spans="1:24" s="23" customFormat="1" ht="15.75" customHeight="1">
      <c r="A7" s="42">
        <v>44014</v>
      </c>
      <c r="B7" s="59">
        <v>99.46</v>
      </c>
      <c r="C7" s="59">
        <v>55.79</v>
      </c>
      <c r="D7" s="13">
        <v>3399</v>
      </c>
      <c r="E7" s="13">
        <v>3263</v>
      </c>
      <c r="F7" s="13">
        <v>3102</v>
      </c>
      <c r="G7" s="14">
        <v>2969</v>
      </c>
      <c r="H7" s="46">
        <f t="shared" ref="H7:H33" si="2">(L7-G7)+M7</f>
        <v>94</v>
      </c>
      <c r="I7" s="15">
        <v>924</v>
      </c>
      <c r="J7" s="15">
        <v>897</v>
      </c>
      <c r="K7" s="15">
        <v>1242</v>
      </c>
      <c r="L7" s="14">
        <f t="shared" ref="L7:L16" si="3">IF(I7&gt;0,(I7+J7+K7),"no data")</f>
        <v>3063</v>
      </c>
      <c r="M7" s="15">
        <v>0</v>
      </c>
      <c r="N7" s="16">
        <f t="shared" si="0"/>
        <v>-133</v>
      </c>
      <c r="O7" s="24">
        <f t="shared" si="1"/>
        <v>0.87349220358929092</v>
      </c>
      <c r="P7" s="17">
        <v>1</v>
      </c>
      <c r="Q7" s="18">
        <v>26.615314000000001</v>
      </c>
      <c r="R7" s="89">
        <v>1007.9598910612139</v>
      </c>
      <c r="S7" s="19">
        <f>Q7*R7</f>
        <v>26827.169000000002</v>
      </c>
      <c r="T7" s="20">
        <f t="shared" ref="T7:T35" si="4">IF(G7&gt;0,((S7)/(G7*1000)*1000000),"no data")</f>
        <v>9035.7591781744704</v>
      </c>
      <c r="U7" s="86">
        <v>138</v>
      </c>
      <c r="V7" s="87">
        <f>V6+U7</f>
        <v>20336</v>
      </c>
      <c r="W7" s="12"/>
      <c r="X7" s="27"/>
    </row>
    <row r="8" spans="1:24" s="23" customFormat="1" ht="15.75" customHeight="1">
      <c r="A8" s="42">
        <v>44015</v>
      </c>
      <c r="B8" s="59">
        <v>101.3</v>
      </c>
      <c r="C8" s="59">
        <v>52.04</v>
      </c>
      <c r="D8" s="13">
        <v>3385</v>
      </c>
      <c r="E8" s="13">
        <v>3181</v>
      </c>
      <c r="F8" s="13">
        <v>3333</v>
      </c>
      <c r="G8" s="14">
        <v>3110</v>
      </c>
      <c r="H8" s="46">
        <f t="shared" si="2"/>
        <v>95</v>
      </c>
      <c r="I8" s="15">
        <v>924</v>
      </c>
      <c r="J8" s="15">
        <v>898</v>
      </c>
      <c r="K8" s="15">
        <v>1383</v>
      </c>
      <c r="L8" s="14">
        <f t="shared" si="3"/>
        <v>3205</v>
      </c>
      <c r="M8" s="15">
        <v>0</v>
      </c>
      <c r="N8" s="16">
        <f t="shared" si="0"/>
        <v>-223</v>
      </c>
      <c r="O8" s="24">
        <f t="shared" si="1"/>
        <v>0.91875923190546527</v>
      </c>
      <c r="P8" s="17">
        <v>1</v>
      </c>
      <c r="Q8" s="18">
        <v>27.860134000000002</v>
      </c>
      <c r="R8" s="89">
        <v>1019.335728966702</v>
      </c>
      <c r="S8" s="19">
        <f t="shared" ref="S8:S36" si="5">Q8*R8</f>
        <v>28398.83</v>
      </c>
      <c r="T8" s="20">
        <f t="shared" si="4"/>
        <v>9131.4565916398715</v>
      </c>
      <c r="U8" s="21">
        <v>168</v>
      </c>
      <c r="V8" s="87">
        <f>V7+U8</f>
        <v>20504</v>
      </c>
      <c r="W8" s="12"/>
      <c r="X8" s="27"/>
    </row>
    <row r="9" spans="1:24" s="23" customFormat="1" ht="15.75" customHeight="1">
      <c r="A9" s="42">
        <v>44016</v>
      </c>
      <c r="B9" s="59">
        <v>96.46</v>
      </c>
      <c r="C9" s="59">
        <v>53.17</v>
      </c>
      <c r="D9" s="13">
        <v>3427</v>
      </c>
      <c r="E9" s="13">
        <v>3241</v>
      </c>
      <c r="F9" s="13">
        <v>2915</v>
      </c>
      <c r="G9" s="14">
        <v>2764</v>
      </c>
      <c r="H9" s="46">
        <f t="shared" si="2"/>
        <v>87</v>
      </c>
      <c r="I9" s="15">
        <v>743</v>
      </c>
      <c r="J9" s="15">
        <v>911</v>
      </c>
      <c r="K9" s="15">
        <v>1197</v>
      </c>
      <c r="L9" s="14">
        <f t="shared" si="3"/>
        <v>2851</v>
      </c>
      <c r="M9" s="15">
        <v>0</v>
      </c>
      <c r="N9" s="16">
        <f t="shared" si="0"/>
        <v>-151</v>
      </c>
      <c r="O9" s="24">
        <f t="shared" si="1"/>
        <v>0.80653632915086082</v>
      </c>
      <c r="P9" s="17">
        <v>1</v>
      </c>
      <c r="Q9" s="18">
        <v>24.902763</v>
      </c>
      <c r="R9" s="89">
        <v>1013.3865868618676</v>
      </c>
      <c r="S9" s="19">
        <f t="shared" si="5"/>
        <v>25236.126000000004</v>
      </c>
      <c r="T9" s="20">
        <f t="shared" si="4"/>
        <v>9130.2916063675857</v>
      </c>
      <c r="U9" s="21">
        <v>95</v>
      </c>
      <c r="V9" s="22">
        <f t="shared" ref="V9:V36" si="6">V8+U9</f>
        <v>20599</v>
      </c>
      <c r="W9" s="12"/>
      <c r="X9" s="27"/>
    </row>
    <row r="10" spans="1:24" s="23" customFormat="1" ht="15.75" customHeight="1">
      <c r="A10" s="42">
        <v>44017</v>
      </c>
      <c r="B10" s="59">
        <v>90.4</v>
      </c>
      <c r="C10" s="59">
        <v>60.6</v>
      </c>
      <c r="D10" s="29">
        <v>3492</v>
      </c>
      <c r="E10" s="13">
        <v>3001</v>
      </c>
      <c r="F10" s="13">
        <v>2410</v>
      </c>
      <c r="G10" s="28">
        <v>1942</v>
      </c>
      <c r="H10" s="46">
        <f t="shared" si="2"/>
        <v>80</v>
      </c>
      <c r="I10" s="15">
        <v>420</v>
      </c>
      <c r="J10" s="15">
        <v>895</v>
      </c>
      <c r="K10" s="15">
        <v>707</v>
      </c>
      <c r="L10" s="14">
        <f t="shared" si="3"/>
        <v>2022</v>
      </c>
      <c r="M10" s="15">
        <v>0</v>
      </c>
      <c r="N10" s="16">
        <f t="shared" si="0"/>
        <v>-468</v>
      </c>
      <c r="O10" s="24">
        <f t="shared" si="1"/>
        <v>0.55612829324169533</v>
      </c>
      <c r="P10" s="17">
        <v>0.96399999999999997</v>
      </c>
      <c r="Q10" s="25">
        <v>18.191855000000004</v>
      </c>
      <c r="R10" s="56">
        <v>1011.7428376600404</v>
      </c>
      <c r="S10" s="19">
        <f t="shared" si="5"/>
        <v>18405.478999999999</v>
      </c>
      <c r="T10" s="20">
        <f t="shared" si="4"/>
        <v>9477.5895983522132</v>
      </c>
      <c r="U10" s="26">
        <v>210</v>
      </c>
      <c r="V10" s="22">
        <f t="shared" si="6"/>
        <v>20809</v>
      </c>
      <c r="W10" s="12"/>
      <c r="X10" s="27"/>
    </row>
    <row r="11" spans="1:24" s="23" customFormat="1" ht="15.75" customHeight="1">
      <c r="A11" s="42">
        <v>44018</v>
      </c>
      <c r="B11" s="59">
        <v>94.33</v>
      </c>
      <c r="C11" s="59">
        <v>58.8</v>
      </c>
      <c r="D11" s="29">
        <v>3455</v>
      </c>
      <c r="E11" s="29">
        <v>3373</v>
      </c>
      <c r="F11" s="29">
        <v>2891</v>
      </c>
      <c r="G11" s="30">
        <v>2872</v>
      </c>
      <c r="H11" s="46">
        <f t="shared" si="2"/>
        <v>83</v>
      </c>
      <c r="I11" s="31">
        <v>947</v>
      </c>
      <c r="J11" s="31">
        <v>907</v>
      </c>
      <c r="K11" s="15">
        <v>1101</v>
      </c>
      <c r="L11" s="14">
        <f t="shared" si="3"/>
        <v>2955</v>
      </c>
      <c r="M11" s="15">
        <v>0</v>
      </c>
      <c r="N11" s="16">
        <f t="shared" si="0"/>
        <v>-19</v>
      </c>
      <c r="O11" s="24">
        <f t="shared" si="1"/>
        <v>0.83125904486251811</v>
      </c>
      <c r="P11" s="17">
        <v>1</v>
      </c>
      <c r="Q11" s="25">
        <v>25.184733999999999</v>
      </c>
      <c r="R11" s="56">
        <v>1011.5485039468753</v>
      </c>
      <c r="S11" s="19">
        <f t="shared" si="5"/>
        <v>25475.58</v>
      </c>
      <c r="T11" s="20">
        <f t="shared" si="4"/>
        <v>8870.3272980501388</v>
      </c>
      <c r="U11" s="26">
        <v>19</v>
      </c>
      <c r="V11" s="22">
        <f t="shared" si="6"/>
        <v>20828</v>
      </c>
      <c r="W11" s="12"/>
      <c r="X11" s="27"/>
    </row>
    <row r="12" spans="1:24" s="23" customFormat="1" ht="15.75" customHeight="1">
      <c r="A12" s="42">
        <v>44019</v>
      </c>
      <c r="B12" s="59">
        <v>95.33</v>
      </c>
      <c r="C12" s="59">
        <v>57.38</v>
      </c>
      <c r="D12" s="29">
        <v>3443</v>
      </c>
      <c r="E12" s="29">
        <v>3314</v>
      </c>
      <c r="F12" s="29">
        <v>3140</v>
      </c>
      <c r="G12" s="30">
        <v>3029</v>
      </c>
      <c r="H12" s="46">
        <f t="shared" si="2"/>
        <v>93</v>
      </c>
      <c r="I12" s="31">
        <v>944</v>
      </c>
      <c r="J12" s="31">
        <v>907</v>
      </c>
      <c r="K12" s="15">
        <v>1271</v>
      </c>
      <c r="L12" s="14">
        <f t="shared" ref="L12" si="7">IF(I12&gt;0,(I12+J12+K12),"no data")</f>
        <v>3122</v>
      </c>
      <c r="M12" s="15">
        <v>0</v>
      </c>
      <c r="N12" s="16">
        <f t="shared" si="0"/>
        <v>-111</v>
      </c>
      <c r="O12" s="24">
        <f t="shared" ref="O12" si="8">IF(D12&gt;0, (G12/D12), "no data")</f>
        <v>0.87975602672088293</v>
      </c>
      <c r="P12" s="17">
        <v>1</v>
      </c>
      <c r="Q12" s="25">
        <v>27.245612999999999</v>
      </c>
      <c r="R12" s="56">
        <v>1003.9174380110295</v>
      </c>
      <c r="S12" s="19">
        <f t="shared" ref="S12" si="9">Q12*R12</f>
        <v>27352.345999999998</v>
      </c>
      <c r="T12" s="20">
        <f t="shared" si="4"/>
        <v>9030.1571475734563</v>
      </c>
      <c r="U12" s="26">
        <v>89</v>
      </c>
      <c r="V12" s="22">
        <f t="shared" si="6"/>
        <v>20917</v>
      </c>
      <c r="W12" s="12"/>
      <c r="X12" s="27"/>
    </row>
    <row r="13" spans="1:24" s="23" customFormat="1" ht="15.75" customHeight="1">
      <c r="A13" s="42">
        <v>44020</v>
      </c>
      <c r="B13" s="59">
        <v>94</v>
      </c>
      <c r="C13" s="59">
        <v>61.25</v>
      </c>
      <c r="D13" s="29">
        <v>3456</v>
      </c>
      <c r="E13" s="29">
        <v>3321</v>
      </c>
      <c r="F13" s="29">
        <v>3087</v>
      </c>
      <c r="G13" s="30">
        <v>2995</v>
      </c>
      <c r="H13" s="46">
        <f t="shared" si="2"/>
        <v>92</v>
      </c>
      <c r="I13" s="31">
        <v>947</v>
      </c>
      <c r="J13" s="31">
        <v>908</v>
      </c>
      <c r="K13" s="15">
        <v>1232</v>
      </c>
      <c r="L13" s="14">
        <f t="shared" ref="L13" si="10">IF(I13&gt;0,(I13+J13+K13),"no data")</f>
        <v>3087</v>
      </c>
      <c r="M13" s="15">
        <v>0</v>
      </c>
      <c r="N13" s="16">
        <f t="shared" si="0"/>
        <v>-92</v>
      </c>
      <c r="O13" s="24">
        <f t="shared" ref="O13" si="11">IF(D13&gt;0, (G13/D13), "no data")</f>
        <v>0.86660879629629628</v>
      </c>
      <c r="P13" s="17">
        <v>1</v>
      </c>
      <c r="Q13" s="25">
        <v>26.987569000000004</v>
      </c>
      <c r="R13" s="56">
        <v>998.70514457971387</v>
      </c>
      <c r="S13" s="19">
        <f>Q13*R13</f>
        <v>26952.624000000007</v>
      </c>
      <c r="T13" s="20">
        <f t="shared" si="4"/>
        <v>8999.20667779633</v>
      </c>
      <c r="U13" s="26">
        <v>74</v>
      </c>
      <c r="V13" s="22">
        <f t="shared" si="6"/>
        <v>20991</v>
      </c>
      <c r="W13" s="12"/>
      <c r="X13" s="27"/>
    </row>
    <row r="14" spans="1:24" s="23" customFormat="1" ht="15.75" customHeight="1">
      <c r="A14" s="42">
        <v>44021</v>
      </c>
      <c r="B14" s="59">
        <v>94.7</v>
      </c>
      <c r="C14" s="59">
        <v>61.1</v>
      </c>
      <c r="D14" s="29">
        <v>3450</v>
      </c>
      <c r="E14" s="29">
        <v>3200</v>
      </c>
      <c r="F14" s="29">
        <v>3364</v>
      </c>
      <c r="G14" s="30">
        <v>3125</v>
      </c>
      <c r="H14" s="46">
        <f t="shared" si="2"/>
        <v>95</v>
      </c>
      <c r="I14" s="31">
        <v>936</v>
      </c>
      <c r="J14" s="31">
        <v>891</v>
      </c>
      <c r="K14" s="15">
        <v>1393</v>
      </c>
      <c r="L14" s="14">
        <f t="shared" ref="L14" si="12">IF(I14&gt;0,(I14+J14+K14),"no data")</f>
        <v>3220</v>
      </c>
      <c r="M14" s="15">
        <v>0</v>
      </c>
      <c r="N14" s="16">
        <f t="shared" si="0"/>
        <v>-239</v>
      </c>
      <c r="O14" s="24">
        <f t="shared" ref="O14" si="13">IF(D14&gt;0, (G14/D14), "no data")</f>
        <v>0.90579710144927539</v>
      </c>
      <c r="P14" s="17">
        <v>1</v>
      </c>
      <c r="Q14" s="25">
        <v>28.685185999999998</v>
      </c>
      <c r="R14" s="56">
        <v>995.54700464553378</v>
      </c>
      <c r="S14" s="19">
        <f>Q14*R14</f>
        <v>28557.450999999997</v>
      </c>
      <c r="T14" s="20">
        <f t="shared" si="4"/>
        <v>9138.3843199999992</v>
      </c>
      <c r="U14" s="26">
        <v>193</v>
      </c>
      <c r="V14" s="22">
        <f t="shared" si="6"/>
        <v>21184</v>
      </c>
      <c r="W14" s="12"/>
      <c r="X14" s="27"/>
    </row>
    <row r="15" spans="1:24" s="23" customFormat="1" ht="15.75" customHeight="1">
      <c r="A15" s="42">
        <v>44022</v>
      </c>
      <c r="B15" s="60">
        <v>98.8</v>
      </c>
      <c r="C15" s="60">
        <v>59.6</v>
      </c>
      <c r="D15" s="32">
        <v>3412</v>
      </c>
      <c r="E15" s="32">
        <v>3223</v>
      </c>
      <c r="F15" s="32">
        <v>3187</v>
      </c>
      <c r="G15" s="33">
        <v>3020</v>
      </c>
      <c r="H15" s="46">
        <f t="shared" si="2"/>
        <v>90</v>
      </c>
      <c r="I15" s="34">
        <v>929</v>
      </c>
      <c r="J15" s="34">
        <v>885</v>
      </c>
      <c r="K15" s="35">
        <v>1296</v>
      </c>
      <c r="L15" s="14">
        <f t="shared" si="3"/>
        <v>3110</v>
      </c>
      <c r="M15" s="15">
        <v>0</v>
      </c>
      <c r="N15" s="16">
        <f t="shared" si="0"/>
        <v>-167</v>
      </c>
      <c r="O15" s="24">
        <f t="shared" ref="O15:O35" si="14">IF(D15&gt;0, (G15/D15), "no data")</f>
        <v>0.88511137162954279</v>
      </c>
      <c r="P15" s="17">
        <v>1</v>
      </c>
      <c r="Q15" s="25">
        <v>27.591447000000002</v>
      </c>
      <c r="R15" s="56">
        <v>994.94412163305515</v>
      </c>
      <c r="S15" s="19">
        <f t="shared" si="5"/>
        <v>27451.947999999997</v>
      </c>
      <c r="T15" s="20">
        <f t="shared" si="4"/>
        <v>9090.0490066225157</v>
      </c>
      <c r="U15" s="36">
        <v>138</v>
      </c>
      <c r="V15" s="22">
        <f t="shared" si="6"/>
        <v>21322</v>
      </c>
      <c r="W15" s="12"/>
      <c r="X15" s="27"/>
    </row>
    <row r="16" spans="1:24" s="23" customFormat="1" ht="15.75" customHeight="1">
      <c r="A16" s="42">
        <v>44023</v>
      </c>
      <c r="B16" s="60">
        <v>97.3</v>
      </c>
      <c r="C16" s="60">
        <v>56.6</v>
      </c>
      <c r="D16" s="37">
        <v>3426</v>
      </c>
      <c r="E16" s="37">
        <v>3316</v>
      </c>
      <c r="F16" s="37">
        <v>2855</v>
      </c>
      <c r="G16" s="33">
        <v>2794</v>
      </c>
      <c r="H16" s="46">
        <f t="shared" si="2"/>
        <v>82</v>
      </c>
      <c r="I16" s="34">
        <v>933</v>
      </c>
      <c r="J16" s="34">
        <v>822</v>
      </c>
      <c r="K16" s="34">
        <v>1121</v>
      </c>
      <c r="L16" s="14">
        <f t="shared" si="3"/>
        <v>2876</v>
      </c>
      <c r="M16" s="15">
        <v>0</v>
      </c>
      <c r="N16" s="16">
        <f t="shared" si="0"/>
        <v>-61</v>
      </c>
      <c r="O16" s="24">
        <f t="shared" si="14"/>
        <v>0.81552831290134264</v>
      </c>
      <c r="P16" s="17">
        <v>1</v>
      </c>
      <c r="Q16" s="25">
        <v>25.2717913</v>
      </c>
      <c r="R16" s="56">
        <v>996.73841481905561</v>
      </c>
      <c r="S16" s="19">
        <f t="shared" si="5"/>
        <v>25189.3652</v>
      </c>
      <c r="T16" s="20">
        <f t="shared" si="4"/>
        <v>9015.5208303507534</v>
      </c>
      <c r="U16" s="36">
        <v>73</v>
      </c>
      <c r="V16" s="22">
        <f t="shared" si="6"/>
        <v>21395</v>
      </c>
      <c r="W16" s="12"/>
      <c r="X16" s="27"/>
    </row>
    <row r="17" spans="1:26" s="23" customFormat="1" ht="15.75" customHeight="1">
      <c r="A17" s="42">
        <v>44024</v>
      </c>
      <c r="B17" s="60">
        <v>89.5</v>
      </c>
      <c r="C17" s="60">
        <v>64.58</v>
      </c>
      <c r="D17" s="37">
        <v>3497</v>
      </c>
      <c r="E17" s="37">
        <v>2205</v>
      </c>
      <c r="F17" s="37">
        <v>2653</v>
      </c>
      <c r="G17" s="33">
        <v>1447</v>
      </c>
      <c r="H17" s="46">
        <f t="shared" si="2"/>
        <v>73</v>
      </c>
      <c r="I17" s="34">
        <v>953</v>
      </c>
      <c r="J17" s="34">
        <v>0</v>
      </c>
      <c r="K17" s="34">
        <v>567</v>
      </c>
      <c r="L17" s="14">
        <f t="shared" ref="L17:L31" si="15">IF(G17&gt;0,(I17+J17+K17),"no data")</f>
        <v>1520</v>
      </c>
      <c r="M17" s="15">
        <v>0</v>
      </c>
      <c r="N17" s="16">
        <f t="shared" si="0"/>
        <v>-1206</v>
      </c>
      <c r="O17" s="24">
        <f>IF(D17&gt;0, (G17/D17), "no data")</f>
        <v>0.41378324277952533</v>
      </c>
      <c r="P17" s="88">
        <v>0.7319</v>
      </c>
      <c r="Q17" s="25">
        <v>13.498578400000001</v>
      </c>
      <c r="R17" s="56">
        <v>998.390030464245</v>
      </c>
      <c r="S17" s="19">
        <f>Q17*R17</f>
        <v>13476.846100000001</v>
      </c>
      <c r="T17" s="20">
        <f t="shared" si="4"/>
        <v>9313.6462335867309</v>
      </c>
      <c r="U17" s="36">
        <v>548</v>
      </c>
      <c r="V17" s="22">
        <f t="shared" si="6"/>
        <v>21943</v>
      </c>
      <c r="W17" s="12"/>
      <c r="X17" s="27"/>
    </row>
    <row r="18" spans="1:26" s="23" customFormat="1" ht="15.75" customHeight="1">
      <c r="A18" s="42">
        <v>44025</v>
      </c>
      <c r="B18" s="60">
        <v>92.88</v>
      </c>
      <c r="C18" s="60">
        <v>60.71</v>
      </c>
      <c r="D18" s="37">
        <v>3467</v>
      </c>
      <c r="E18" s="37">
        <v>1553</v>
      </c>
      <c r="F18" s="37">
        <v>3395</v>
      </c>
      <c r="G18" s="33">
        <v>1541</v>
      </c>
      <c r="H18" s="46">
        <f t="shared" si="2"/>
        <v>74</v>
      </c>
      <c r="I18" s="34">
        <v>947</v>
      </c>
      <c r="J18" s="34">
        <v>0</v>
      </c>
      <c r="K18" s="34">
        <v>668</v>
      </c>
      <c r="L18" s="14">
        <f t="shared" si="15"/>
        <v>1615</v>
      </c>
      <c r="M18" s="15">
        <v>0</v>
      </c>
      <c r="N18" s="16">
        <f t="shared" si="0"/>
        <v>-1854</v>
      </c>
      <c r="O18" s="24">
        <f>IF(D18&gt;0, (G18/D18), "no data")</f>
        <v>0.44447649264493799</v>
      </c>
      <c r="P18" s="88">
        <v>0.7319</v>
      </c>
      <c r="Q18" s="25">
        <v>14.432975299999999</v>
      </c>
      <c r="R18" s="45">
        <v>995.89462333521749</v>
      </c>
      <c r="S18" s="19">
        <f>Q18*R18</f>
        <v>14373.722499999996</v>
      </c>
      <c r="T18" s="20">
        <f t="shared" si="4"/>
        <v>9327.5292018170003</v>
      </c>
      <c r="U18" s="36">
        <v>2258</v>
      </c>
      <c r="V18" s="22">
        <f t="shared" si="6"/>
        <v>24201</v>
      </c>
      <c r="W18" s="12"/>
      <c r="X18" s="27"/>
    </row>
    <row r="19" spans="1:26" s="23" customFormat="1" ht="15.75" customHeight="1">
      <c r="A19" s="42">
        <v>44026</v>
      </c>
      <c r="B19" s="60">
        <v>98.63</v>
      </c>
      <c r="C19" s="60">
        <v>55.83</v>
      </c>
      <c r="D19" s="37">
        <v>3409</v>
      </c>
      <c r="E19" s="37">
        <v>1590</v>
      </c>
      <c r="F19" s="37">
        <v>3367</v>
      </c>
      <c r="G19" s="33">
        <v>1560</v>
      </c>
      <c r="H19" s="46">
        <f t="shared" si="2"/>
        <v>70</v>
      </c>
      <c r="I19" s="34">
        <v>929</v>
      </c>
      <c r="J19" s="34">
        <v>0</v>
      </c>
      <c r="K19" s="34">
        <v>701</v>
      </c>
      <c r="L19" s="14">
        <f t="shared" si="15"/>
        <v>1630</v>
      </c>
      <c r="M19" s="15">
        <v>0</v>
      </c>
      <c r="N19" s="16">
        <f t="shared" si="0"/>
        <v>-1807</v>
      </c>
      <c r="O19" s="24">
        <f t="shared" si="14"/>
        <v>0.45761220299207978</v>
      </c>
      <c r="P19" s="88">
        <v>0.7319</v>
      </c>
      <c r="Q19" s="25">
        <v>14.708000100000001</v>
      </c>
      <c r="R19" s="45">
        <v>995.68134351590049</v>
      </c>
      <c r="S19" s="19">
        <f t="shared" si="5"/>
        <v>14644.481299999999</v>
      </c>
      <c r="T19" s="20">
        <f t="shared" si="4"/>
        <v>9387.4880128205132</v>
      </c>
      <c r="U19" s="36">
        <v>2201</v>
      </c>
      <c r="V19" s="22">
        <f t="shared" si="6"/>
        <v>26402</v>
      </c>
      <c r="W19" s="12"/>
      <c r="X19" s="27"/>
    </row>
    <row r="20" spans="1:26" s="23" customFormat="1" ht="15.75" customHeight="1">
      <c r="A20" s="42">
        <v>44027</v>
      </c>
      <c r="B20" s="60">
        <v>98.8</v>
      </c>
      <c r="C20" s="60">
        <v>54.1</v>
      </c>
      <c r="D20" s="37">
        <v>3404</v>
      </c>
      <c r="E20" s="37">
        <v>1591</v>
      </c>
      <c r="F20" s="37">
        <v>3355</v>
      </c>
      <c r="G20" s="33">
        <v>1563</v>
      </c>
      <c r="H20" s="46">
        <f t="shared" si="2"/>
        <v>75</v>
      </c>
      <c r="I20" s="34">
        <v>935</v>
      </c>
      <c r="J20" s="34">
        <v>0</v>
      </c>
      <c r="K20" s="34">
        <v>703</v>
      </c>
      <c r="L20" s="14">
        <f t="shared" si="15"/>
        <v>1638</v>
      </c>
      <c r="M20" s="15">
        <v>0</v>
      </c>
      <c r="N20" s="16">
        <f t="shared" si="0"/>
        <v>-1792</v>
      </c>
      <c r="O20" s="24">
        <f t="shared" si="14"/>
        <v>0.459165687426557</v>
      </c>
      <c r="P20" s="88">
        <v>0.7319</v>
      </c>
      <c r="Q20" s="25">
        <v>14.702366099999999</v>
      </c>
      <c r="R20" s="45">
        <v>998.15966356598915</v>
      </c>
      <c r="S20" s="19">
        <f t="shared" si="5"/>
        <v>14675.308800000003</v>
      </c>
      <c r="T20" s="20">
        <f t="shared" si="4"/>
        <v>9389.1930902111344</v>
      </c>
      <c r="U20" s="36">
        <v>2183</v>
      </c>
      <c r="V20" s="22">
        <f t="shared" si="6"/>
        <v>28585</v>
      </c>
      <c r="W20" s="12"/>
      <c r="X20" s="27"/>
    </row>
    <row r="21" spans="1:26" s="23" customFormat="1" ht="15.75" customHeight="1">
      <c r="A21" s="42">
        <v>44028</v>
      </c>
      <c r="B21" s="60">
        <v>92.5</v>
      </c>
      <c r="C21" s="60">
        <v>60.8</v>
      </c>
      <c r="D21" s="37">
        <v>3471</v>
      </c>
      <c r="E21" s="37">
        <v>3148</v>
      </c>
      <c r="F21" s="32">
        <v>3009</v>
      </c>
      <c r="G21" s="33">
        <v>2703</v>
      </c>
      <c r="H21" s="46">
        <f t="shared" si="2"/>
        <v>88</v>
      </c>
      <c r="I21" s="34">
        <v>895</v>
      </c>
      <c r="J21" s="34">
        <v>724</v>
      </c>
      <c r="K21" s="35">
        <v>1171</v>
      </c>
      <c r="L21" s="14">
        <f t="shared" ref="L21" si="16">IF(I21&gt;0,(I21+J21+K21),"no data")</f>
        <v>2790</v>
      </c>
      <c r="M21" s="15">
        <v>1</v>
      </c>
      <c r="N21" s="16">
        <f t="shared" si="0"/>
        <v>-306</v>
      </c>
      <c r="O21" s="24">
        <f t="shared" si="14"/>
        <v>0.77873811581676755</v>
      </c>
      <c r="P21" s="17">
        <v>0.90610000000000002</v>
      </c>
      <c r="Q21" s="25">
        <v>25.16128827</v>
      </c>
      <c r="R21" s="45">
        <v>994.43282957148847</v>
      </c>
      <c r="S21" s="76">
        <f t="shared" ref="S21:S22" si="17">Q21*R21</f>
        <v>25021.211090000001</v>
      </c>
      <c r="T21" s="20">
        <f t="shared" si="4"/>
        <v>9256.8298520162789</v>
      </c>
      <c r="U21" s="38">
        <v>238</v>
      </c>
      <c r="V21" s="22">
        <f t="shared" si="6"/>
        <v>28823</v>
      </c>
      <c r="W21" s="12"/>
      <c r="X21" s="27"/>
    </row>
    <row r="22" spans="1:26" s="23" customFormat="1" ht="15.75" customHeight="1">
      <c r="A22" s="42">
        <v>44029</v>
      </c>
      <c r="B22" s="60">
        <v>93.88</v>
      </c>
      <c r="C22" s="60">
        <v>61.42</v>
      </c>
      <c r="D22" s="32">
        <v>3460</v>
      </c>
      <c r="E22" s="32">
        <v>3212</v>
      </c>
      <c r="F22" s="32">
        <v>3141</v>
      </c>
      <c r="G22" s="33">
        <v>3022</v>
      </c>
      <c r="H22" s="46">
        <f t="shared" si="2"/>
        <v>96</v>
      </c>
      <c r="I22" s="39">
        <v>941</v>
      </c>
      <c r="J22" s="39">
        <v>903</v>
      </c>
      <c r="K22" s="39">
        <v>1274</v>
      </c>
      <c r="L22" s="14">
        <f t="shared" ref="L22:L36" si="18">IF(I22&gt;0,(I22+J22+K22),"no data")</f>
        <v>3118</v>
      </c>
      <c r="M22" s="15">
        <v>0</v>
      </c>
      <c r="N22" s="16">
        <f t="shared" si="0"/>
        <v>-119</v>
      </c>
      <c r="O22" s="24">
        <f t="shared" si="14"/>
        <v>0.87341040462427744</v>
      </c>
      <c r="P22" s="17">
        <v>1</v>
      </c>
      <c r="Q22" s="25">
        <v>27.371329833333334</v>
      </c>
      <c r="R22" s="44">
        <v>997.74999999999875</v>
      </c>
      <c r="S22" s="76">
        <f t="shared" si="17"/>
        <v>27309.744341208301</v>
      </c>
      <c r="T22" s="20">
        <f t="shared" si="4"/>
        <v>9036.9769494402062</v>
      </c>
      <c r="U22" s="40">
        <v>130</v>
      </c>
      <c r="V22" s="22">
        <f t="shared" si="6"/>
        <v>28953</v>
      </c>
      <c r="W22" s="12"/>
      <c r="X22" s="77"/>
    </row>
    <row r="23" spans="1:26" s="23" customFormat="1" ht="15.75" customHeight="1">
      <c r="A23" s="42">
        <v>44030</v>
      </c>
      <c r="B23" s="60">
        <v>96.08</v>
      </c>
      <c r="C23" s="60">
        <v>61.42</v>
      </c>
      <c r="D23" s="32">
        <v>3438</v>
      </c>
      <c r="E23" s="32">
        <v>3214</v>
      </c>
      <c r="F23" s="32">
        <v>3361</v>
      </c>
      <c r="G23" s="33">
        <v>3136</v>
      </c>
      <c r="H23" s="46">
        <f t="shared" si="2"/>
        <v>95</v>
      </c>
      <c r="I23" s="39">
        <v>928</v>
      </c>
      <c r="J23" s="39">
        <v>887</v>
      </c>
      <c r="K23" s="41">
        <v>1416</v>
      </c>
      <c r="L23" s="14">
        <f t="shared" si="15"/>
        <v>3231</v>
      </c>
      <c r="M23" s="15">
        <v>0</v>
      </c>
      <c r="N23" s="16">
        <f t="shared" si="0"/>
        <v>-225</v>
      </c>
      <c r="O23" s="24">
        <f t="shared" si="14"/>
        <v>0.91215823152995923</v>
      </c>
      <c r="P23" s="17">
        <v>1</v>
      </c>
      <c r="Q23" s="25">
        <v>28.661325000000001</v>
      </c>
      <c r="R23" s="44">
        <v>1002.7726910741214</v>
      </c>
      <c r="S23" s="19">
        <f t="shared" si="5"/>
        <v>28740.793999999994</v>
      </c>
      <c r="T23" s="20">
        <f t="shared" si="4"/>
        <v>9164.7940051020396</v>
      </c>
      <c r="U23" s="40">
        <v>170</v>
      </c>
      <c r="V23" s="22">
        <f t="shared" si="6"/>
        <v>29123</v>
      </c>
      <c r="W23" s="12"/>
      <c r="X23" s="27"/>
    </row>
    <row r="24" spans="1:26" s="23" customFormat="1" ht="15.75" customHeight="1">
      <c r="A24" s="42">
        <v>44031</v>
      </c>
      <c r="B24" s="60">
        <v>98.25</v>
      </c>
      <c r="C24" s="60">
        <v>59.75</v>
      </c>
      <c r="D24" s="32">
        <v>3413</v>
      </c>
      <c r="E24" s="32">
        <v>3250</v>
      </c>
      <c r="F24" s="32">
        <v>3140</v>
      </c>
      <c r="G24" s="33">
        <v>2997</v>
      </c>
      <c r="H24" s="46">
        <f t="shared" si="2"/>
        <v>100</v>
      </c>
      <c r="I24" s="39">
        <v>928</v>
      </c>
      <c r="J24" s="39">
        <v>886</v>
      </c>
      <c r="K24" s="41">
        <v>1283</v>
      </c>
      <c r="L24" s="14">
        <f t="shared" si="15"/>
        <v>3097</v>
      </c>
      <c r="M24" s="15">
        <v>0</v>
      </c>
      <c r="N24" s="16">
        <f t="shared" si="0"/>
        <v>-143</v>
      </c>
      <c r="O24" s="24">
        <f t="shared" si="14"/>
        <v>0.87811309698212714</v>
      </c>
      <c r="P24" s="17">
        <v>1</v>
      </c>
      <c r="Q24" s="25">
        <v>26.932596299999997</v>
      </c>
      <c r="R24" s="44">
        <v>1011.2644802833214</v>
      </c>
      <c r="S24" s="19">
        <f t="shared" si="5"/>
        <v>27235.978000000003</v>
      </c>
      <c r="T24" s="20">
        <f t="shared" si="4"/>
        <v>9087.7470804137483</v>
      </c>
      <c r="U24" s="40">
        <v>52</v>
      </c>
      <c r="V24" s="22">
        <f t="shared" si="6"/>
        <v>29175</v>
      </c>
      <c r="W24" s="12"/>
      <c r="X24" s="27"/>
    </row>
    <row r="25" spans="1:26" s="23" customFormat="1" ht="15.75" customHeight="1">
      <c r="A25" s="42">
        <v>44032</v>
      </c>
      <c r="B25" s="60">
        <v>95.29</v>
      </c>
      <c r="C25" s="60">
        <v>63.88</v>
      </c>
      <c r="D25" s="32">
        <v>3447</v>
      </c>
      <c r="E25" s="32">
        <v>3326</v>
      </c>
      <c r="F25" s="32">
        <v>2999</v>
      </c>
      <c r="G25" s="33">
        <v>2930</v>
      </c>
      <c r="H25" s="46">
        <f t="shared" si="2"/>
        <v>91</v>
      </c>
      <c r="I25" s="39">
        <v>928</v>
      </c>
      <c r="J25" s="39">
        <v>890</v>
      </c>
      <c r="K25" s="41">
        <v>1203</v>
      </c>
      <c r="L25" s="14">
        <f t="shared" si="15"/>
        <v>3021</v>
      </c>
      <c r="M25" s="15">
        <v>0</v>
      </c>
      <c r="N25" s="16">
        <f t="shared" si="0"/>
        <v>-69</v>
      </c>
      <c r="O25" s="24">
        <f t="shared" si="14"/>
        <v>0.85001450536698575</v>
      </c>
      <c r="P25" s="17">
        <v>1</v>
      </c>
      <c r="Q25" s="25">
        <v>26.181321000000008</v>
      </c>
      <c r="R25" s="44">
        <v>1010.677497900125</v>
      </c>
      <c r="S25" s="19">
        <f t="shared" si="5"/>
        <v>26460.872000000007</v>
      </c>
      <c r="T25" s="20">
        <f t="shared" si="4"/>
        <v>9031.0143344709904</v>
      </c>
      <c r="U25" s="40">
        <v>76</v>
      </c>
      <c r="V25" s="22">
        <f t="shared" si="6"/>
        <v>29251</v>
      </c>
      <c r="W25" s="12"/>
      <c r="X25" s="27"/>
    </row>
    <row r="26" spans="1:26" s="23" customFormat="1" ht="15.6" customHeight="1">
      <c r="A26" s="42">
        <v>44033</v>
      </c>
      <c r="B26" s="60">
        <v>82.1</v>
      </c>
      <c r="C26" s="60">
        <v>76.8</v>
      </c>
      <c r="D26" s="32">
        <v>3579</v>
      </c>
      <c r="E26" s="32">
        <v>3497</v>
      </c>
      <c r="F26" s="32">
        <v>2489</v>
      </c>
      <c r="G26" s="33">
        <v>2533</v>
      </c>
      <c r="H26" s="46">
        <f t="shared" si="2"/>
        <v>81</v>
      </c>
      <c r="I26" s="39">
        <v>968</v>
      </c>
      <c r="J26" s="39">
        <v>731</v>
      </c>
      <c r="K26" s="41">
        <v>915</v>
      </c>
      <c r="L26" s="14">
        <f t="shared" si="15"/>
        <v>2614</v>
      </c>
      <c r="M26" s="15">
        <v>0</v>
      </c>
      <c r="N26" s="16">
        <f t="shared" si="0"/>
        <v>44</v>
      </c>
      <c r="O26" s="24">
        <f t="shared" si="14"/>
        <v>0.70773959206482262</v>
      </c>
      <c r="P26" s="17">
        <v>1</v>
      </c>
      <c r="Q26" s="25">
        <v>22.527763300000004</v>
      </c>
      <c r="R26" s="44">
        <v>1001.2565650492254</v>
      </c>
      <c r="S26" s="19">
        <f>Q26*R26</f>
        <v>22556.070900000006</v>
      </c>
      <c r="T26" s="20">
        <f t="shared" si="4"/>
        <v>8904.8838926174521</v>
      </c>
      <c r="U26" s="40">
        <v>0</v>
      </c>
      <c r="V26" s="22">
        <f t="shared" si="6"/>
        <v>29251</v>
      </c>
      <c r="W26" s="12"/>
      <c r="X26" s="27"/>
    </row>
    <row r="27" spans="1:26" s="23" customFormat="1" ht="15.75" customHeight="1">
      <c r="A27" s="42">
        <v>44034</v>
      </c>
      <c r="B27" s="59">
        <v>87.8</v>
      </c>
      <c r="C27" s="60">
        <v>67.5</v>
      </c>
      <c r="D27" s="32">
        <v>3520</v>
      </c>
      <c r="E27" s="32">
        <v>3430</v>
      </c>
      <c r="F27" s="32">
        <v>2161</v>
      </c>
      <c r="G27" s="33">
        <v>2126</v>
      </c>
      <c r="H27" s="46">
        <f t="shared" si="2"/>
        <v>80</v>
      </c>
      <c r="I27" s="34">
        <v>955</v>
      </c>
      <c r="J27" s="34">
        <v>409</v>
      </c>
      <c r="K27" s="35">
        <v>842</v>
      </c>
      <c r="L27" s="14">
        <f t="shared" si="18"/>
        <v>2206</v>
      </c>
      <c r="M27" s="15">
        <v>0</v>
      </c>
      <c r="N27" s="16">
        <f t="shared" si="0"/>
        <v>-35</v>
      </c>
      <c r="O27" s="24">
        <f t="shared" si="14"/>
        <v>0.60397727272727275</v>
      </c>
      <c r="P27" s="17">
        <v>1</v>
      </c>
      <c r="Q27" s="25">
        <v>19.293870100000003</v>
      </c>
      <c r="R27" s="44">
        <v>1005.6796847616384</v>
      </c>
      <c r="S27" s="19">
        <f>Q27*R27</f>
        <v>19403.453200000004</v>
      </c>
      <c r="T27" s="20">
        <f t="shared" si="4"/>
        <v>9126.7418626528724</v>
      </c>
      <c r="U27" s="40">
        <v>24</v>
      </c>
      <c r="V27" s="22">
        <f t="shared" si="6"/>
        <v>29275</v>
      </c>
      <c r="W27" s="12"/>
      <c r="X27" s="27"/>
    </row>
    <row r="28" spans="1:26" s="23" customFormat="1" ht="15.75" customHeight="1">
      <c r="A28" s="42">
        <v>44035</v>
      </c>
      <c r="B28" s="59">
        <v>92.3</v>
      </c>
      <c r="C28" s="60">
        <v>60.6</v>
      </c>
      <c r="D28" s="32">
        <v>3473</v>
      </c>
      <c r="E28" s="32">
        <v>3372</v>
      </c>
      <c r="F28" s="32">
        <v>2491</v>
      </c>
      <c r="G28" s="33">
        <v>2405</v>
      </c>
      <c r="H28" s="46">
        <f t="shared" si="2"/>
        <v>82</v>
      </c>
      <c r="I28" s="34">
        <v>933</v>
      </c>
      <c r="J28" s="34">
        <v>560</v>
      </c>
      <c r="K28" s="35">
        <v>994</v>
      </c>
      <c r="L28" s="14">
        <f t="shared" si="18"/>
        <v>2487</v>
      </c>
      <c r="M28" s="15">
        <v>0</v>
      </c>
      <c r="N28" s="16">
        <f t="shared" si="0"/>
        <v>-86</v>
      </c>
      <c r="O28" s="24">
        <f t="shared" ref="O28:O34" si="19">IF(D28&gt;0, (G28/D28), "no data")</f>
        <v>0.69248488338612146</v>
      </c>
      <c r="P28" s="17">
        <v>1</v>
      </c>
      <c r="Q28" s="25">
        <v>21.953086599999999</v>
      </c>
      <c r="R28" s="44">
        <v>1002.4126356792126</v>
      </c>
      <c r="S28" s="19">
        <f t="shared" si="5"/>
        <v>22006.051400000004</v>
      </c>
      <c r="T28" s="20">
        <f t="shared" si="4"/>
        <v>9150.1253222453252</v>
      </c>
      <c r="U28" s="40">
        <v>53</v>
      </c>
      <c r="V28" s="22">
        <f t="shared" si="6"/>
        <v>29328</v>
      </c>
      <c r="W28" s="12"/>
      <c r="X28" s="27"/>
    </row>
    <row r="29" spans="1:26" s="23" customFormat="1" ht="15.75" customHeight="1">
      <c r="A29" s="42">
        <v>44036</v>
      </c>
      <c r="B29" s="59">
        <v>93.25</v>
      </c>
      <c r="C29" s="60">
        <v>67.42</v>
      </c>
      <c r="D29" s="32">
        <v>3464</v>
      </c>
      <c r="E29" s="32">
        <v>3373</v>
      </c>
      <c r="F29" s="32">
        <v>2849</v>
      </c>
      <c r="G29" s="33">
        <v>2799</v>
      </c>
      <c r="H29" s="46">
        <f t="shared" si="2"/>
        <v>83</v>
      </c>
      <c r="I29" s="34">
        <v>928</v>
      </c>
      <c r="J29" s="34">
        <v>894</v>
      </c>
      <c r="K29" s="35">
        <v>1060</v>
      </c>
      <c r="L29" s="14">
        <f t="shared" si="15"/>
        <v>2882</v>
      </c>
      <c r="M29" s="15">
        <v>0</v>
      </c>
      <c r="N29" s="16">
        <f t="shared" si="0"/>
        <v>-50</v>
      </c>
      <c r="O29" s="24">
        <f t="shared" si="19"/>
        <v>0.80802540415704383</v>
      </c>
      <c r="P29" s="17">
        <v>1</v>
      </c>
      <c r="Q29" s="25">
        <v>24.824847000000009</v>
      </c>
      <c r="R29" s="44">
        <v>1005.201200232976</v>
      </c>
      <c r="S29" s="19">
        <f t="shared" si="5"/>
        <v>24953.966000000004</v>
      </c>
      <c r="T29" s="20">
        <f t="shared" si="4"/>
        <v>8915.314755269741</v>
      </c>
      <c r="U29" s="40">
        <v>14</v>
      </c>
      <c r="V29" s="22">
        <f t="shared" si="6"/>
        <v>29342</v>
      </c>
      <c r="W29" s="12"/>
    </row>
    <row r="30" spans="1:26" s="23" customFormat="1" ht="15.75" customHeight="1">
      <c r="A30" s="42">
        <v>44037</v>
      </c>
      <c r="B30" s="61">
        <v>92.88</v>
      </c>
      <c r="C30" s="60">
        <v>64.83</v>
      </c>
      <c r="D30" s="32">
        <v>3470</v>
      </c>
      <c r="E30" s="32">
        <v>3323</v>
      </c>
      <c r="F30" s="32">
        <v>3062</v>
      </c>
      <c r="G30" s="33">
        <v>2968</v>
      </c>
      <c r="H30" s="46">
        <f t="shared" si="2"/>
        <v>86</v>
      </c>
      <c r="I30" s="34">
        <v>935</v>
      </c>
      <c r="J30" s="34">
        <v>900</v>
      </c>
      <c r="K30" s="34">
        <v>1219</v>
      </c>
      <c r="L30" s="14">
        <f t="shared" si="15"/>
        <v>3054</v>
      </c>
      <c r="M30" s="15">
        <v>0</v>
      </c>
      <c r="N30" s="16">
        <f t="shared" si="0"/>
        <v>-94</v>
      </c>
      <c r="O30" s="24">
        <f t="shared" si="19"/>
        <v>0.85533141210374641</v>
      </c>
      <c r="P30" s="17">
        <v>1</v>
      </c>
      <c r="Q30" s="25">
        <v>26.658856000000004</v>
      </c>
      <c r="R30" s="44">
        <v>1001.4664545245304</v>
      </c>
      <c r="S30" s="19">
        <f t="shared" si="5"/>
        <v>26697.950000000008</v>
      </c>
      <c r="T30" s="20">
        <f t="shared" si="4"/>
        <v>8995.266172506741</v>
      </c>
      <c r="U30" s="38">
        <v>84</v>
      </c>
      <c r="V30" s="22">
        <f t="shared" si="6"/>
        <v>29426</v>
      </c>
      <c r="W30" s="12"/>
      <c r="X30" s="82"/>
    </row>
    <row r="31" spans="1:26" s="82" customFormat="1" ht="15.75" customHeight="1">
      <c r="A31" s="42">
        <v>44038</v>
      </c>
      <c r="B31" s="61">
        <v>94.88</v>
      </c>
      <c r="C31" s="60">
        <v>62.63</v>
      </c>
      <c r="D31" s="37">
        <v>3451</v>
      </c>
      <c r="E31" s="37">
        <v>3335</v>
      </c>
      <c r="F31" s="37">
        <v>2947</v>
      </c>
      <c r="G31" s="80">
        <v>2868</v>
      </c>
      <c r="H31" s="46">
        <f t="shared" si="2"/>
        <v>81</v>
      </c>
      <c r="I31" s="34">
        <v>932</v>
      </c>
      <c r="J31" s="34">
        <v>888</v>
      </c>
      <c r="K31" s="35">
        <v>1129</v>
      </c>
      <c r="L31" s="14">
        <f t="shared" si="15"/>
        <v>2949</v>
      </c>
      <c r="M31" s="15">
        <v>0</v>
      </c>
      <c r="N31" s="16">
        <f t="shared" si="0"/>
        <v>-79</v>
      </c>
      <c r="O31" s="24">
        <f t="shared" si="19"/>
        <v>0.83106345986670527</v>
      </c>
      <c r="P31" s="17">
        <v>1</v>
      </c>
      <c r="Q31" s="25">
        <v>25.762975000000004</v>
      </c>
      <c r="R31" s="44">
        <v>997.47897903871751</v>
      </c>
      <c r="S31" s="19">
        <f t="shared" si="5"/>
        <v>25698.026000000009</v>
      </c>
      <c r="T31" s="20">
        <f t="shared" si="4"/>
        <v>8960.2601115760135</v>
      </c>
      <c r="U31" s="38">
        <v>17</v>
      </c>
      <c r="V31" s="22">
        <f t="shared" si="6"/>
        <v>29443</v>
      </c>
      <c r="W31" s="81"/>
      <c r="X31" s="78"/>
      <c r="Y31" s="23"/>
      <c r="Z31" s="23"/>
    </row>
    <row r="32" spans="1:26" s="23" customFormat="1" ht="15.75" customHeight="1">
      <c r="A32" s="42">
        <v>44039</v>
      </c>
      <c r="B32" s="61">
        <v>96.9</v>
      </c>
      <c r="C32" s="60">
        <v>61.7</v>
      </c>
      <c r="D32" s="32">
        <v>3431</v>
      </c>
      <c r="E32" s="32">
        <v>3259</v>
      </c>
      <c r="F32" s="32">
        <v>3225</v>
      </c>
      <c r="G32" s="33">
        <v>3072</v>
      </c>
      <c r="H32" s="46">
        <f t="shared" si="2"/>
        <v>89</v>
      </c>
      <c r="I32" s="34">
        <v>925</v>
      </c>
      <c r="J32" s="34">
        <v>887</v>
      </c>
      <c r="K32" s="35">
        <v>1349</v>
      </c>
      <c r="L32" s="14">
        <f>IF(G32&gt;0,(I32+J32+K32),"no data")</f>
        <v>3161</v>
      </c>
      <c r="M32" s="15">
        <v>0</v>
      </c>
      <c r="N32" s="16">
        <f t="shared" si="0"/>
        <v>-153</v>
      </c>
      <c r="O32" s="24">
        <f t="shared" si="19"/>
        <v>0.89536578257067911</v>
      </c>
      <c r="P32" s="17">
        <v>1</v>
      </c>
      <c r="Q32" s="25">
        <v>28.100059000000009</v>
      </c>
      <c r="R32" s="44">
        <v>997.01018421349193</v>
      </c>
      <c r="S32" s="19">
        <f t="shared" si="5"/>
        <v>28016.045000000002</v>
      </c>
      <c r="T32" s="20">
        <f t="shared" si="4"/>
        <v>9119.8063151041679</v>
      </c>
      <c r="U32" s="38">
        <v>115</v>
      </c>
      <c r="V32" s="22">
        <f t="shared" si="6"/>
        <v>29558</v>
      </c>
      <c r="W32" s="12"/>
      <c r="Y32" s="27"/>
    </row>
    <row r="33" spans="1:27" s="23" customFormat="1" ht="15.75" customHeight="1">
      <c r="A33" s="42">
        <v>44040</v>
      </c>
      <c r="B33" s="62">
        <v>96.29</v>
      </c>
      <c r="C33" s="60">
        <v>62.05</v>
      </c>
      <c r="D33" s="32">
        <v>3439</v>
      </c>
      <c r="E33" s="32">
        <v>3213</v>
      </c>
      <c r="F33" s="32">
        <v>3365</v>
      </c>
      <c r="G33" s="33">
        <v>3146</v>
      </c>
      <c r="H33" s="46">
        <f t="shared" si="2"/>
        <v>93</v>
      </c>
      <c r="I33" s="34">
        <v>924</v>
      </c>
      <c r="J33" s="34">
        <v>885</v>
      </c>
      <c r="K33" s="35">
        <v>1430</v>
      </c>
      <c r="L33" s="14">
        <f>IF(I33&gt;0,(I33+J33+K33),"no data")</f>
        <v>3239</v>
      </c>
      <c r="M33" s="15">
        <v>0</v>
      </c>
      <c r="N33" s="16">
        <f t="shared" si="0"/>
        <v>-219</v>
      </c>
      <c r="O33" s="24">
        <f t="shared" si="19"/>
        <v>0.91480081419017156</v>
      </c>
      <c r="P33" s="17">
        <v>1</v>
      </c>
      <c r="Q33" s="25">
        <v>29.161046000000002</v>
      </c>
      <c r="R33" s="44">
        <v>994.45966375828903</v>
      </c>
      <c r="S33" s="19">
        <f t="shared" si="5"/>
        <v>28999.484</v>
      </c>
      <c r="T33" s="20">
        <f t="shared" si="4"/>
        <v>9217.8906547997449</v>
      </c>
      <c r="U33" s="38">
        <v>171</v>
      </c>
      <c r="V33" s="22">
        <f t="shared" si="6"/>
        <v>29729</v>
      </c>
      <c r="W33" s="12"/>
      <c r="Y33" s="27"/>
    </row>
    <row r="34" spans="1:27" s="23" customFormat="1" ht="15.75" customHeight="1">
      <c r="A34" s="42">
        <v>44041</v>
      </c>
      <c r="B34" s="62">
        <v>96.92</v>
      </c>
      <c r="C34" s="60">
        <v>63.16</v>
      </c>
      <c r="D34" s="32">
        <v>3428</v>
      </c>
      <c r="E34" s="32">
        <v>3239</v>
      </c>
      <c r="F34" s="32">
        <v>3276</v>
      </c>
      <c r="G34" s="33">
        <v>3070</v>
      </c>
      <c r="H34" s="46">
        <v>90</v>
      </c>
      <c r="I34" s="34">
        <v>917</v>
      </c>
      <c r="J34" s="34">
        <v>881</v>
      </c>
      <c r="K34" s="35">
        <v>1362</v>
      </c>
      <c r="L34" s="14">
        <f>IF(I34&gt;0,(I34+J34+K34),"no data")</f>
        <v>3160</v>
      </c>
      <c r="M34" s="15">
        <v>0</v>
      </c>
      <c r="N34" s="16">
        <f t="shared" si="0"/>
        <v>-206</v>
      </c>
      <c r="O34" s="24">
        <f t="shared" si="19"/>
        <v>0.89556592765460907</v>
      </c>
      <c r="P34" s="17">
        <v>1</v>
      </c>
      <c r="Q34" s="25">
        <v>28.132317999999998</v>
      </c>
      <c r="R34" s="44">
        <v>993.17240762030349</v>
      </c>
      <c r="S34" s="19">
        <f t="shared" ref="S34" si="20">Q34*R34</f>
        <v>27940.241999999998</v>
      </c>
      <c r="T34" s="20">
        <f t="shared" si="4"/>
        <v>9101.0560260586299</v>
      </c>
      <c r="U34" s="38">
        <v>182</v>
      </c>
      <c r="V34" s="22">
        <f t="shared" si="6"/>
        <v>29911</v>
      </c>
      <c r="W34" s="12"/>
      <c r="Y34" s="27"/>
      <c r="Z34" s="90"/>
    </row>
    <row r="35" spans="1:27" s="23" customFormat="1" ht="15.75" customHeight="1">
      <c r="A35" s="42">
        <v>44042</v>
      </c>
      <c r="B35" s="70">
        <v>94.33</v>
      </c>
      <c r="C35" s="71">
        <v>65.459999999999994</v>
      </c>
      <c r="D35" s="72">
        <v>3455</v>
      </c>
      <c r="E35" s="72">
        <v>3270</v>
      </c>
      <c r="F35" s="72">
        <v>3191</v>
      </c>
      <c r="G35" s="73">
        <v>3024</v>
      </c>
      <c r="H35" s="46">
        <v>89</v>
      </c>
      <c r="I35" s="74">
        <v>922</v>
      </c>
      <c r="J35" s="74">
        <v>890</v>
      </c>
      <c r="K35" s="74">
        <v>1301</v>
      </c>
      <c r="L35" s="40">
        <f t="shared" si="18"/>
        <v>3113</v>
      </c>
      <c r="M35" s="15">
        <v>0</v>
      </c>
      <c r="N35" s="16">
        <f t="shared" si="0"/>
        <v>-167</v>
      </c>
      <c r="O35" s="24">
        <f t="shared" si="14"/>
        <v>0.87525325615050653</v>
      </c>
      <c r="P35" s="75">
        <v>1</v>
      </c>
      <c r="Q35" s="25">
        <v>27.559288000000006</v>
      </c>
      <c r="R35" s="44">
        <v>993.17228369615339</v>
      </c>
      <c r="S35" s="76">
        <f t="shared" si="5"/>
        <v>27371.121000000003</v>
      </c>
      <c r="T35" s="20">
        <f t="shared" si="4"/>
        <v>9051.296626984129</v>
      </c>
      <c r="U35" s="38">
        <v>137</v>
      </c>
      <c r="V35" s="22">
        <f t="shared" si="6"/>
        <v>30048</v>
      </c>
      <c r="W35" s="12"/>
      <c r="X35" s="79"/>
    </row>
    <row r="36" spans="1:27" s="23" customFormat="1" ht="15.75" customHeight="1" thickBot="1">
      <c r="A36" s="42">
        <v>44043</v>
      </c>
      <c r="B36" s="70">
        <v>94.21</v>
      </c>
      <c r="C36" s="71">
        <v>62.75</v>
      </c>
      <c r="D36" s="72">
        <v>3452</v>
      </c>
      <c r="E36" s="72">
        <v>3327</v>
      </c>
      <c r="F36" s="72">
        <v>3005</v>
      </c>
      <c r="G36" s="73">
        <v>2986</v>
      </c>
      <c r="H36" s="46">
        <v>86</v>
      </c>
      <c r="I36" s="74">
        <v>930</v>
      </c>
      <c r="J36" s="74">
        <v>900</v>
      </c>
      <c r="K36" s="74">
        <v>1242</v>
      </c>
      <c r="L36" s="40">
        <f t="shared" si="18"/>
        <v>3072</v>
      </c>
      <c r="M36" s="15">
        <v>0</v>
      </c>
      <c r="N36" s="16">
        <f>G36-F36</f>
        <v>-19</v>
      </c>
      <c r="O36" s="24">
        <f>IF(D36&gt;0, (G36/D36), "no data")</f>
        <v>0.86500579374275777</v>
      </c>
      <c r="P36" s="75">
        <v>1</v>
      </c>
      <c r="Q36" s="25">
        <v>26.943331000000001</v>
      </c>
      <c r="R36" s="44">
        <v>996.32417387441842</v>
      </c>
      <c r="S36" s="76">
        <f t="shared" si="5"/>
        <v>26844.292000000009</v>
      </c>
      <c r="T36" s="20">
        <f>IF(G36&gt;0,((S36)/(G36*1000)*1000000),"no data")</f>
        <v>8990.0509042196954</v>
      </c>
      <c r="U36" s="38">
        <v>93</v>
      </c>
      <c r="V36" s="22">
        <f t="shared" si="6"/>
        <v>30141</v>
      </c>
      <c r="W36" s="12"/>
    </row>
    <row r="37" spans="1:27" s="1" customFormat="1" ht="26.65" customHeight="1" thickBot="1">
      <c r="A37" s="8" t="s">
        <v>22</v>
      </c>
      <c r="B37" s="63">
        <f>AVERAGE(B6:B36)</f>
        <v>94.70419354838711</v>
      </c>
      <c r="C37" s="63">
        <f>AVERAGE(C6:C36)</f>
        <v>60.86612903225808</v>
      </c>
      <c r="D37" s="64">
        <f t="shared" ref="D37:M37" si="21">(SUM(D6:D36))</f>
        <v>106948</v>
      </c>
      <c r="E37" s="64">
        <f t="shared" si="21"/>
        <v>95527</v>
      </c>
      <c r="F37" s="64">
        <f t="shared" si="21"/>
        <v>93573</v>
      </c>
      <c r="G37" s="95">
        <v>83219.05</v>
      </c>
      <c r="H37" s="92">
        <f t="shared" si="21"/>
        <v>2683</v>
      </c>
      <c r="I37" s="64">
        <f t="shared" si="21"/>
        <v>28248</v>
      </c>
      <c r="J37" s="64">
        <f t="shared" si="21"/>
        <v>22952</v>
      </c>
      <c r="K37" s="64">
        <f t="shared" si="21"/>
        <v>34793</v>
      </c>
      <c r="L37" s="64">
        <f t="shared" si="21"/>
        <v>85993</v>
      </c>
      <c r="M37" s="64">
        <f t="shared" si="21"/>
        <v>1</v>
      </c>
      <c r="N37" s="64">
        <f>(SUM(N6:N35))</f>
        <v>-10243</v>
      </c>
      <c r="O37" s="65">
        <f>G37/D37</f>
        <v>0.7781262856715413</v>
      </c>
      <c r="P37" s="65">
        <f>AVERAGE(P6:P36)</f>
        <v>0.96121612903225806</v>
      </c>
      <c r="Q37" s="66">
        <f>(SUM(Q6:Q36))</f>
        <v>755.68335860333355</v>
      </c>
      <c r="R37" s="93">
        <f>AVERAGE(R6:R36)</f>
        <v>1001.5304220305933</v>
      </c>
      <c r="S37" s="67">
        <f>SUM(S6:S36)</f>
        <v>756875.90683120838</v>
      </c>
      <c r="T37" s="68">
        <f>IF(G37&gt;0,((S37)/(G37*1000)*1000000),"no data")</f>
        <v>9094.983742679211</v>
      </c>
      <c r="U37" s="83">
        <f>SUM(U6:U36)</f>
        <v>9943</v>
      </c>
      <c r="V37" s="69">
        <f>LOOKUP(2,1/(V6:V36&lt;&gt;0),V6:V36)</f>
        <v>30141</v>
      </c>
      <c r="W37" s="12"/>
      <c r="X37" s="94"/>
    </row>
    <row r="38" spans="1:27" ht="15" thickBot="1">
      <c r="A38" s="53"/>
      <c r="B38" s="53"/>
      <c r="C38" s="53"/>
      <c r="D38" s="53"/>
      <c r="E38" s="53"/>
      <c r="F38" s="54"/>
      <c r="G38" s="54"/>
      <c r="H38" s="53"/>
      <c r="I38" s="53"/>
      <c r="J38" s="53"/>
      <c r="K38" s="53"/>
      <c r="L38" s="53"/>
      <c r="M38" s="53"/>
      <c r="N38" s="53"/>
      <c r="O38" s="53"/>
      <c r="P38" s="53"/>
      <c r="Q38" s="53"/>
      <c r="R38" s="53"/>
      <c r="S38" s="53"/>
      <c r="T38" s="53"/>
      <c r="U38" s="7"/>
      <c r="V38" s="4"/>
      <c r="W38" s="43"/>
      <c r="X38" s="84"/>
    </row>
    <row r="39" spans="1:27" ht="16.5" thickTop="1">
      <c r="A39" s="10" t="s">
        <v>5</v>
      </c>
      <c r="B39" s="108" t="s">
        <v>15</v>
      </c>
      <c r="C39" s="108"/>
      <c r="D39" s="108"/>
      <c r="E39" s="108"/>
      <c r="F39" s="108"/>
      <c r="G39" s="108"/>
      <c r="H39" s="108"/>
      <c r="I39" s="108"/>
      <c r="J39" s="108"/>
      <c r="K39" s="108"/>
      <c r="L39" s="108"/>
      <c r="M39" s="108"/>
      <c r="N39" s="108"/>
      <c r="O39" s="108"/>
      <c r="P39" s="108"/>
      <c r="Q39" s="108"/>
      <c r="R39" s="108"/>
      <c r="S39" s="108"/>
      <c r="T39" s="108"/>
      <c r="U39" s="108"/>
      <c r="V39" s="108"/>
      <c r="W39" s="12"/>
      <c r="X39" s="91"/>
    </row>
    <row r="40" spans="1:27" s="48" customFormat="1" ht="18" customHeight="1">
      <c r="A40" s="55">
        <f t="shared" ref="A40:A70" si="22">A6</f>
        <v>44013</v>
      </c>
      <c r="B40" s="100" t="s">
        <v>25</v>
      </c>
      <c r="C40" s="101"/>
      <c r="D40" s="101"/>
      <c r="E40" s="101"/>
      <c r="F40" s="101"/>
      <c r="G40" s="101"/>
      <c r="H40" s="101"/>
      <c r="I40" s="101"/>
      <c r="J40" s="101"/>
      <c r="K40" s="101"/>
      <c r="L40" s="101"/>
      <c r="M40" s="101"/>
      <c r="N40" s="101"/>
      <c r="O40" s="101"/>
      <c r="P40" s="101"/>
      <c r="Q40" s="101"/>
      <c r="R40" s="101"/>
      <c r="S40" s="101"/>
      <c r="T40" s="101"/>
      <c r="U40" s="101"/>
      <c r="V40" s="101"/>
      <c r="W40" s="12"/>
      <c r="X40"/>
      <c r="Y40"/>
      <c r="Z40"/>
      <c r="AA40"/>
    </row>
    <row r="41" spans="1:27" s="48" customFormat="1" ht="18" customHeight="1">
      <c r="A41" s="55">
        <f t="shared" si="22"/>
        <v>44014</v>
      </c>
      <c r="B41" s="100" t="s">
        <v>26</v>
      </c>
      <c r="C41" s="101"/>
      <c r="D41" s="101"/>
      <c r="E41" s="101"/>
      <c r="F41" s="101"/>
      <c r="G41" s="101"/>
      <c r="H41" s="101"/>
      <c r="I41" s="101"/>
      <c r="J41" s="101"/>
      <c r="K41" s="101"/>
      <c r="L41" s="101"/>
      <c r="M41" s="101"/>
      <c r="N41" s="101"/>
      <c r="O41" s="101"/>
      <c r="P41" s="101"/>
      <c r="Q41" s="101"/>
      <c r="R41" s="101"/>
      <c r="S41" s="101"/>
      <c r="T41" s="101"/>
      <c r="U41" s="101"/>
      <c r="V41" s="101"/>
      <c r="W41" s="12"/>
      <c r="X41"/>
      <c r="Y41"/>
      <c r="Z41"/>
      <c r="AA41"/>
    </row>
    <row r="42" spans="1:27" s="48" customFormat="1" ht="18" customHeight="1">
      <c r="A42" s="55">
        <f t="shared" si="22"/>
        <v>44015</v>
      </c>
      <c r="B42" s="100" t="s">
        <v>27</v>
      </c>
      <c r="C42" s="101"/>
      <c r="D42" s="101"/>
      <c r="E42" s="101"/>
      <c r="F42" s="101"/>
      <c r="G42" s="101"/>
      <c r="H42" s="101"/>
      <c r="I42" s="101"/>
      <c r="J42" s="101"/>
      <c r="K42" s="101"/>
      <c r="L42" s="101"/>
      <c r="M42" s="101"/>
      <c r="N42" s="101"/>
      <c r="O42" s="101"/>
      <c r="P42" s="101"/>
      <c r="Q42" s="101"/>
      <c r="R42" s="101"/>
      <c r="S42" s="101"/>
      <c r="T42" s="101"/>
      <c r="U42" s="101"/>
      <c r="V42" s="101"/>
      <c r="W42" s="47"/>
    </row>
    <row r="43" spans="1:27" s="48" customFormat="1" ht="21.2" customHeight="1">
      <c r="A43" s="55">
        <f t="shared" si="22"/>
        <v>44016</v>
      </c>
      <c r="B43" s="100" t="s">
        <v>28</v>
      </c>
      <c r="C43" s="101"/>
      <c r="D43" s="101"/>
      <c r="E43" s="101"/>
      <c r="F43" s="101"/>
      <c r="G43" s="101"/>
      <c r="H43" s="101"/>
      <c r="I43" s="101"/>
      <c r="J43" s="101"/>
      <c r="K43" s="101"/>
      <c r="L43" s="101"/>
      <c r="M43" s="101"/>
      <c r="N43" s="101"/>
      <c r="O43" s="101"/>
      <c r="P43" s="101"/>
      <c r="Q43" s="101"/>
      <c r="R43" s="101"/>
      <c r="S43" s="101"/>
      <c r="T43" s="101"/>
      <c r="U43" s="101"/>
      <c r="V43" s="101"/>
      <c r="W43" s="96"/>
      <c r="X43" s="97"/>
      <c r="Y43" s="97"/>
      <c r="Z43" s="97"/>
      <c r="AA43" s="97"/>
    </row>
    <row r="44" spans="1:27" s="48" customFormat="1" ht="18" customHeight="1">
      <c r="A44" s="55">
        <f t="shared" si="22"/>
        <v>44017</v>
      </c>
      <c r="B44" s="100" t="s">
        <v>29</v>
      </c>
      <c r="C44" s="101"/>
      <c r="D44" s="101"/>
      <c r="E44" s="101"/>
      <c r="F44" s="101"/>
      <c r="G44" s="101"/>
      <c r="H44" s="101"/>
      <c r="I44" s="101"/>
      <c r="J44" s="101"/>
      <c r="K44" s="101"/>
      <c r="L44" s="101"/>
      <c r="M44" s="101"/>
      <c r="N44" s="101"/>
      <c r="O44" s="101"/>
      <c r="P44" s="101"/>
      <c r="Q44" s="101"/>
      <c r="R44" s="101"/>
      <c r="S44" s="101"/>
      <c r="T44" s="101"/>
      <c r="U44" s="101"/>
      <c r="V44" s="101"/>
      <c r="W44" s="49"/>
      <c r="X44" s="50"/>
      <c r="Y44" s="50"/>
      <c r="Z44" s="50"/>
      <c r="AA44" s="50"/>
    </row>
    <row r="45" spans="1:27" s="48" customFormat="1" ht="18" customHeight="1">
      <c r="A45" s="55">
        <f t="shared" si="22"/>
        <v>44018</v>
      </c>
      <c r="B45" s="100" t="s">
        <v>30</v>
      </c>
      <c r="C45" s="101"/>
      <c r="D45" s="101"/>
      <c r="E45" s="101"/>
      <c r="F45" s="101"/>
      <c r="G45" s="101"/>
      <c r="H45" s="101"/>
      <c r="I45" s="101"/>
      <c r="J45" s="101"/>
      <c r="K45" s="101"/>
      <c r="L45" s="101"/>
      <c r="M45" s="101"/>
      <c r="N45" s="101"/>
      <c r="O45" s="101"/>
      <c r="P45" s="101"/>
      <c r="Q45" s="101"/>
      <c r="R45" s="101"/>
      <c r="S45" s="101"/>
      <c r="T45" s="101"/>
      <c r="U45" s="101"/>
      <c r="V45" s="101"/>
      <c r="W45" s="49"/>
      <c r="X45" s="50"/>
      <c r="Y45" s="50"/>
      <c r="Z45" s="50"/>
      <c r="AA45" s="50"/>
    </row>
    <row r="46" spans="1:27" s="48" customFormat="1" ht="18" customHeight="1">
      <c r="A46" s="55">
        <f t="shared" si="22"/>
        <v>44019</v>
      </c>
      <c r="B46" s="98" t="s">
        <v>31</v>
      </c>
      <c r="C46" s="99"/>
      <c r="D46" s="99"/>
      <c r="E46" s="99"/>
      <c r="F46" s="99"/>
      <c r="G46" s="99"/>
      <c r="H46" s="99"/>
      <c r="I46" s="99"/>
      <c r="J46" s="99"/>
      <c r="K46" s="99"/>
      <c r="L46" s="99"/>
      <c r="M46" s="99"/>
      <c r="N46" s="99"/>
      <c r="O46" s="99"/>
      <c r="P46" s="99"/>
      <c r="Q46" s="99"/>
      <c r="R46" s="99"/>
      <c r="S46" s="99"/>
      <c r="T46" s="99"/>
      <c r="U46" s="99"/>
      <c r="V46" s="99"/>
      <c r="W46" s="49"/>
      <c r="X46" s="50"/>
      <c r="Y46" s="50"/>
      <c r="Z46" s="50"/>
      <c r="AA46" s="50"/>
    </row>
    <row r="47" spans="1:27" s="48" customFormat="1" ht="18" customHeight="1">
      <c r="A47" s="55">
        <f t="shared" si="22"/>
        <v>44020</v>
      </c>
      <c r="B47" s="98" t="s">
        <v>32</v>
      </c>
      <c r="C47" s="99"/>
      <c r="D47" s="99"/>
      <c r="E47" s="99"/>
      <c r="F47" s="99"/>
      <c r="G47" s="99"/>
      <c r="H47" s="99"/>
      <c r="I47" s="99"/>
      <c r="J47" s="99"/>
      <c r="K47" s="99"/>
      <c r="L47" s="99"/>
      <c r="M47" s="99"/>
      <c r="N47" s="99"/>
      <c r="O47" s="99"/>
      <c r="P47" s="99"/>
      <c r="Q47" s="99"/>
      <c r="R47" s="99"/>
      <c r="S47" s="99"/>
      <c r="T47" s="99"/>
      <c r="U47" s="99"/>
      <c r="V47" s="99"/>
      <c r="W47" s="49"/>
      <c r="X47" s="50"/>
      <c r="Y47" s="50"/>
      <c r="Z47" s="50"/>
      <c r="AA47" s="50"/>
    </row>
    <row r="48" spans="1:27" s="48" customFormat="1" ht="18" customHeight="1">
      <c r="A48" s="55">
        <f t="shared" si="22"/>
        <v>44021</v>
      </c>
      <c r="B48" s="98" t="s">
        <v>33</v>
      </c>
      <c r="C48" s="99"/>
      <c r="D48" s="99"/>
      <c r="E48" s="99"/>
      <c r="F48" s="99"/>
      <c r="G48" s="99"/>
      <c r="H48" s="99"/>
      <c r="I48" s="99"/>
      <c r="J48" s="99"/>
      <c r="K48" s="99"/>
      <c r="L48" s="99"/>
      <c r="M48" s="99"/>
      <c r="N48" s="99"/>
      <c r="O48" s="99"/>
      <c r="P48" s="99"/>
      <c r="Q48" s="99"/>
      <c r="R48" s="99"/>
      <c r="S48" s="99"/>
      <c r="T48" s="99"/>
      <c r="U48" s="99"/>
      <c r="V48" s="99"/>
      <c r="W48" s="49"/>
      <c r="X48" s="50"/>
      <c r="Y48" s="50"/>
      <c r="Z48" s="50"/>
      <c r="AA48" s="50"/>
    </row>
    <row r="49" spans="1:27" s="48" customFormat="1" ht="18" customHeight="1">
      <c r="A49" s="55">
        <f t="shared" si="22"/>
        <v>44022</v>
      </c>
      <c r="B49" s="98" t="s">
        <v>34</v>
      </c>
      <c r="C49" s="99"/>
      <c r="D49" s="99"/>
      <c r="E49" s="99"/>
      <c r="F49" s="99"/>
      <c r="G49" s="99"/>
      <c r="H49" s="99"/>
      <c r="I49" s="99"/>
      <c r="J49" s="99"/>
      <c r="K49" s="99"/>
      <c r="L49" s="99"/>
      <c r="M49" s="99"/>
      <c r="N49" s="99"/>
      <c r="O49" s="99"/>
      <c r="P49" s="99"/>
      <c r="Q49" s="99"/>
      <c r="R49" s="99"/>
      <c r="S49" s="99"/>
      <c r="T49" s="99"/>
      <c r="U49" s="99"/>
      <c r="V49" s="99"/>
      <c r="W49" s="96"/>
      <c r="X49" s="97"/>
      <c r="Y49" s="97"/>
      <c r="Z49" s="97"/>
      <c r="AA49" s="97"/>
    </row>
    <row r="50" spans="1:27" s="48" customFormat="1" ht="18" customHeight="1">
      <c r="A50" s="55">
        <f t="shared" si="22"/>
        <v>44023</v>
      </c>
      <c r="B50" s="98" t="s">
        <v>35</v>
      </c>
      <c r="C50" s="99"/>
      <c r="D50" s="99"/>
      <c r="E50" s="99"/>
      <c r="F50" s="99"/>
      <c r="G50" s="99"/>
      <c r="H50" s="99"/>
      <c r="I50" s="99"/>
      <c r="J50" s="99"/>
      <c r="K50" s="99"/>
      <c r="L50" s="99"/>
      <c r="M50" s="99"/>
      <c r="N50" s="99"/>
      <c r="O50" s="99"/>
      <c r="P50" s="99"/>
      <c r="Q50" s="99"/>
      <c r="R50" s="99"/>
      <c r="S50" s="99"/>
      <c r="T50" s="99"/>
      <c r="U50" s="99"/>
      <c r="V50" s="99"/>
      <c r="W50" s="49"/>
      <c r="X50" s="49"/>
      <c r="Y50" s="49"/>
      <c r="Z50" s="49"/>
      <c r="AA50" s="49"/>
    </row>
    <row r="51" spans="1:27" s="48" customFormat="1" ht="18" customHeight="1">
      <c r="A51" s="55">
        <f t="shared" si="22"/>
        <v>44024</v>
      </c>
      <c r="B51" s="98" t="s">
        <v>56</v>
      </c>
      <c r="C51" s="99"/>
      <c r="D51" s="99"/>
      <c r="E51" s="99"/>
      <c r="F51" s="99"/>
      <c r="G51" s="99"/>
      <c r="H51" s="99"/>
      <c r="I51" s="99"/>
      <c r="J51" s="99"/>
      <c r="K51" s="99"/>
      <c r="L51" s="99"/>
      <c r="M51" s="99"/>
      <c r="N51" s="99"/>
      <c r="O51" s="99"/>
      <c r="P51" s="99"/>
      <c r="Q51" s="99"/>
      <c r="R51" s="99"/>
      <c r="S51" s="99"/>
      <c r="T51" s="99"/>
      <c r="U51" s="99"/>
      <c r="V51" s="99"/>
      <c r="W51" s="49"/>
      <c r="X51" s="49"/>
      <c r="Y51" s="49"/>
      <c r="Z51" s="49"/>
      <c r="AA51" s="49"/>
    </row>
    <row r="52" spans="1:27" s="48" customFormat="1" ht="18" customHeight="1">
      <c r="A52" s="55">
        <f t="shared" si="22"/>
        <v>44025</v>
      </c>
      <c r="B52" s="98" t="s">
        <v>36</v>
      </c>
      <c r="C52" s="99"/>
      <c r="D52" s="99"/>
      <c r="E52" s="99"/>
      <c r="F52" s="99"/>
      <c r="G52" s="99"/>
      <c r="H52" s="99"/>
      <c r="I52" s="99"/>
      <c r="J52" s="99"/>
      <c r="K52" s="99"/>
      <c r="L52" s="99"/>
      <c r="M52" s="99"/>
      <c r="N52" s="99"/>
      <c r="O52" s="99"/>
      <c r="P52" s="99"/>
      <c r="Q52" s="99"/>
      <c r="R52" s="99"/>
      <c r="S52" s="99"/>
      <c r="T52" s="99"/>
      <c r="U52" s="99"/>
      <c r="V52" s="99"/>
      <c r="W52" s="49"/>
      <c r="X52" s="49"/>
      <c r="Y52" s="49"/>
      <c r="Z52" s="49"/>
      <c r="AA52" s="49"/>
    </row>
    <row r="53" spans="1:27" s="48" customFormat="1" ht="18" customHeight="1">
      <c r="A53" s="55">
        <f t="shared" si="22"/>
        <v>44026</v>
      </c>
      <c r="B53" s="98" t="s">
        <v>36</v>
      </c>
      <c r="C53" s="99"/>
      <c r="D53" s="99"/>
      <c r="E53" s="99"/>
      <c r="F53" s="99"/>
      <c r="G53" s="99"/>
      <c r="H53" s="99"/>
      <c r="I53" s="99"/>
      <c r="J53" s="99"/>
      <c r="K53" s="99"/>
      <c r="L53" s="99"/>
      <c r="M53" s="99"/>
      <c r="N53" s="99"/>
      <c r="O53" s="99"/>
      <c r="P53" s="99"/>
      <c r="Q53" s="99"/>
      <c r="R53" s="99"/>
      <c r="S53" s="99"/>
      <c r="T53" s="99"/>
      <c r="U53" s="99"/>
      <c r="V53" s="99"/>
      <c r="W53" s="49"/>
      <c r="X53" s="49"/>
      <c r="Y53" s="49"/>
      <c r="Z53" s="49"/>
      <c r="AA53" s="49"/>
    </row>
    <row r="54" spans="1:27" s="48" customFormat="1" ht="18" customHeight="1">
      <c r="A54" s="55">
        <f t="shared" si="22"/>
        <v>44027</v>
      </c>
      <c r="B54" s="98" t="s">
        <v>37</v>
      </c>
      <c r="C54" s="99"/>
      <c r="D54" s="99"/>
      <c r="E54" s="99"/>
      <c r="F54" s="99"/>
      <c r="G54" s="99"/>
      <c r="H54" s="99"/>
      <c r="I54" s="99"/>
      <c r="J54" s="99"/>
      <c r="K54" s="99"/>
      <c r="L54" s="99"/>
      <c r="M54" s="99"/>
      <c r="N54" s="99"/>
      <c r="O54" s="99"/>
      <c r="P54" s="99"/>
      <c r="Q54" s="99"/>
      <c r="R54" s="99"/>
      <c r="S54" s="99"/>
      <c r="T54" s="99"/>
      <c r="U54" s="99"/>
      <c r="V54" s="99"/>
      <c r="W54" s="49"/>
      <c r="X54" s="49"/>
      <c r="Y54" s="49"/>
      <c r="Z54" s="49"/>
      <c r="AA54" s="49"/>
    </row>
    <row r="55" spans="1:27" s="48" customFormat="1" ht="31.9" customHeight="1">
      <c r="A55" s="55">
        <f t="shared" si="22"/>
        <v>44028</v>
      </c>
      <c r="B55" s="98" t="s">
        <v>38</v>
      </c>
      <c r="C55" s="99"/>
      <c r="D55" s="99"/>
      <c r="E55" s="99"/>
      <c r="F55" s="99"/>
      <c r="G55" s="99"/>
      <c r="H55" s="99"/>
      <c r="I55" s="99"/>
      <c r="J55" s="99"/>
      <c r="K55" s="99"/>
      <c r="L55" s="99"/>
      <c r="M55" s="99"/>
      <c r="N55" s="99"/>
      <c r="O55" s="99"/>
      <c r="P55" s="99"/>
      <c r="Q55" s="99"/>
      <c r="R55" s="99"/>
      <c r="S55" s="99"/>
      <c r="T55" s="99"/>
      <c r="U55" s="99"/>
      <c r="V55" s="99"/>
      <c r="W55" s="57"/>
      <c r="X55" s="58"/>
      <c r="Y55" s="58"/>
      <c r="Z55" s="58"/>
      <c r="AA55" s="58"/>
    </row>
    <row r="56" spans="1:27" s="48" customFormat="1" ht="18" customHeight="1">
      <c r="A56" s="55">
        <f t="shared" si="22"/>
        <v>44029</v>
      </c>
      <c r="B56" s="98" t="s">
        <v>39</v>
      </c>
      <c r="C56" s="99"/>
      <c r="D56" s="99"/>
      <c r="E56" s="99"/>
      <c r="F56" s="99"/>
      <c r="G56" s="99"/>
      <c r="H56" s="99"/>
      <c r="I56" s="99"/>
      <c r="J56" s="99"/>
      <c r="K56" s="99"/>
      <c r="L56" s="99"/>
      <c r="M56" s="99"/>
      <c r="N56" s="99"/>
      <c r="O56" s="99"/>
      <c r="P56" s="99"/>
      <c r="Q56" s="99"/>
      <c r="R56" s="99"/>
      <c r="S56" s="99"/>
      <c r="T56" s="99"/>
      <c r="U56" s="99"/>
      <c r="V56" s="99"/>
      <c r="W56" s="49"/>
      <c r="X56" s="49"/>
      <c r="Y56" s="49"/>
      <c r="Z56" s="49"/>
      <c r="AA56" s="49"/>
    </row>
    <row r="57" spans="1:27" s="48" customFormat="1" ht="18" customHeight="1">
      <c r="A57" s="55">
        <f t="shared" si="22"/>
        <v>44030</v>
      </c>
      <c r="B57" s="98" t="s">
        <v>40</v>
      </c>
      <c r="C57" s="99"/>
      <c r="D57" s="99"/>
      <c r="E57" s="99"/>
      <c r="F57" s="99"/>
      <c r="G57" s="99"/>
      <c r="H57" s="99"/>
      <c r="I57" s="99"/>
      <c r="J57" s="99"/>
      <c r="K57" s="99"/>
      <c r="L57" s="99"/>
      <c r="M57" s="99"/>
      <c r="N57" s="99"/>
      <c r="O57" s="99"/>
      <c r="P57" s="99"/>
      <c r="Q57" s="99"/>
      <c r="R57" s="99"/>
      <c r="S57" s="99"/>
      <c r="T57" s="99"/>
      <c r="U57" s="99"/>
      <c r="V57" s="99"/>
      <c r="W57" s="49"/>
      <c r="X57" s="50"/>
      <c r="Y57" s="50"/>
      <c r="Z57" s="50"/>
      <c r="AA57" s="50"/>
    </row>
    <row r="58" spans="1:27" s="48" customFormat="1" ht="18" customHeight="1">
      <c r="A58" s="55">
        <f t="shared" si="22"/>
        <v>44031</v>
      </c>
      <c r="B58" s="98" t="s">
        <v>41</v>
      </c>
      <c r="C58" s="99"/>
      <c r="D58" s="99"/>
      <c r="E58" s="99"/>
      <c r="F58" s="99"/>
      <c r="G58" s="99"/>
      <c r="H58" s="99"/>
      <c r="I58" s="99"/>
      <c r="J58" s="99"/>
      <c r="K58" s="99"/>
      <c r="L58" s="99"/>
      <c r="M58" s="99"/>
      <c r="N58" s="99"/>
      <c r="O58" s="99"/>
      <c r="P58" s="99"/>
      <c r="Q58" s="99"/>
      <c r="R58" s="99"/>
      <c r="S58" s="99"/>
      <c r="T58" s="99"/>
      <c r="U58" s="99"/>
      <c r="V58" s="99"/>
      <c r="W58" s="49"/>
      <c r="X58" s="50"/>
      <c r="Y58" s="50"/>
      <c r="Z58" s="50"/>
      <c r="AA58" s="50"/>
    </row>
    <row r="59" spans="1:27" s="48" customFormat="1" ht="18" customHeight="1">
      <c r="A59" s="55">
        <f t="shared" si="22"/>
        <v>44032</v>
      </c>
      <c r="B59" s="98" t="s">
        <v>42</v>
      </c>
      <c r="C59" s="99"/>
      <c r="D59" s="99"/>
      <c r="E59" s="99"/>
      <c r="F59" s="99"/>
      <c r="G59" s="99"/>
      <c r="H59" s="99"/>
      <c r="I59" s="99"/>
      <c r="J59" s="99"/>
      <c r="K59" s="99"/>
      <c r="L59" s="99"/>
      <c r="M59" s="99"/>
      <c r="N59" s="99"/>
      <c r="O59" s="99"/>
      <c r="P59" s="99"/>
      <c r="Q59" s="99"/>
      <c r="R59" s="99"/>
      <c r="S59" s="99"/>
      <c r="T59" s="99"/>
      <c r="U59" s="99"/>
      <c r="V59" s="99"/>
      <c r="W59" s="49"/>
      <c r="X59" s="50"/>
      <c r="Y59" s="50"/>
      <c r="Z59" s="50"/>
      <c r="AA59" s="50"/>
    </row>
    <row r="60" spans="1:27" s="48" customFormat="1" ht="18" customHeight="1">
      <c r="A60" s="55">
        <f t="shared" si="22"/>
        <v>44033</v>
      </c>
      <c r="B60" s="98" t="s">
        <v>43</v>
      </c>
      <c r="C60" s="99"/>
      <c r="D60" s="99"/>
      <c r="E60" s="99"/>
      <c r="F60" s="99"/>
      <c r="G60" s="99"/>
      <c r="H60" s="99"/>
      <c r="I60" s="99"/>
      <c r="J60" s="99"/>
      <c r="K60" s="99"/>
      <c r="L60" s="99"/>
      <c r="M60" s="99"/>
      <c r="N60" s="99"/>
      <c r="O60" s="99"/>
      <c r="P60" s="99"/>
      <c r="Q60" s="99"/>
      <c r="R60" s="99"/>
      <c r="S60" s="99"/>
      <c r="T60" s="99"/>
      <c r="U60" s="99"/>
      <c r="V60" s="99"/>
      <c r="W60" s="57"/>
      <c r="X60" s="58"/>
      <c r="Y60" s="58"/>
      <c r="Z60" s="58"/>
      <c r="AA60" s="58"/>
    </row>
    <row r="61" spans="1:27" s="48" customFormat="1" ht="18" customHeight="1">
      <c r="A61" s="55">
        <f t="shared" si="22"/>
        <v>44034</v>
      </c>
      <c r="B61" s="98" t="s">
        <v>44</v>
      </c>
      <c r="C61" s="99"/>
      <c r="D61" s="99"/>
      <c r="E61" s="99"/>
      <c r="F61" s="99"/>
      <c r="G61" s="99"/>
      <c r="H61" s="99"/>
      <c r="I61" s="99"/>
      <c r="J61" s="99"/>
      <c r="K61" s="99"/>
      <c r="L61" s="99"/>
      <c r="M61" s="99"/>
      <c r="N61" s="99"/>
      <c r="O61" s="99"/>
      <c r="P61" s="99"/>
      <c r="Q61" s="99"/>
      <c r="R61" s="99"/>
      <c r="S61" s="99"/>
      <c r="T61" s="99"/>
      <c r="U61" s="99"/>
      <c r="V61" s="99"/>
      <c r="W61" s="49"/>
      <c r="X61" s="50"/>
      <c r="Y61" s="50"/>
      <c r="Z61" s="50"/>
      <c r="AA61" s="50"/>
    </row>
    <row r="62" spans="1:27" s="48" customFormat="1" ht="18" customHeight="1">
      <c r="A62" s="55">
        <f t="shared" si="22"/>
        <v>44035</v>
      </c>
      <c r="B62" s="98" t="s">
        <v>45</v>
      </c>
      <c r="C62" s="99"/>
      <c r="D62" s="99"/>
      <c r="E62" s="99"/>
      <c r="F62" s="99"/>
      <c r="G62" s="99"/>
      <c r="H62" s="99"/>
      <c r="I62" s="99"/>
      <c r="J62" s="99"/>
      <c r="K62" s="99"/>
      <c r="L62" s="99"/>
      <c r="M62" s="99"/>
      <c r="N62" s="99"/>
      <c r="O62" s="99"/>
      <c r="P62" s="99"/>
      <c r="Q62" s="99"/>
      <c r="R62" s="99"/>
      <c r="S62" s="99"/>
      <c r="T62" s="99"/>
      <c r="U62" s="99"/>
      <c r="V62" s="99"/>
      <c r="W62" s="49"/>
      <c r="X62" s="50"/>
      <c r="Y62" s="50"/>
      <c r="Z62" s="50"/>
      <c r="AA62" s="50"/>
    </row>
    <row r="63" spans="1:27" s="48" customFormat="1" ht="18" customHeight="1">
      <c r="A63" s="55">
        <f t="shared" si="22"/>
        <v>44036</v>
      </c>
      <c r="B63" s="98" t="s">
        <v>46</v>
      </c>
      <c r="C63" s="99"/>
      <c r="D63" s="99"/>
      <c r="E63" s="99"/>
      <c r="F63" s="99"/>
      <c r="G63" s="99"/>
      <c r="H63" s="99"/>
      <c r="I63" s="99"/>
      <c r="J63" s="99"/>
      <c r="K63" s="99"/>
      <c r="L63" s="99"/>
      <c r="M63" s="99"/>
      <c r="N63" s="99"/>
      <c r="O63" s="99"/>
      <c r="P63" s="99"/>
      <c r="Q63" s="99"/>
      <c r="R63" s="99"/>
      <c r="S63" s="99"/>
      <c r="T63" s="99"/>
      <c r="U63" s="99"/>
      <c r="V63" s="99"/>
      <c r="W63" s="49"/>
      <c r="X63" s="50"/>
      <c r="Y63" s="50"/>
      <c r="Z63" s="50"/>
      <c r="AA63" s="50"/>
    </row>
    <row r="64" spans="1:27" s="48" customFormat="1" ht="31.9" customHeight="1">
      <c r="A64" s="55">
        <f t="shared" si="22"/>
        <v>44037</v>
      </c>
      <c r="B64" s="98" t="s">
        <v>47</v>
      </c>
      <c r="C64" s="99"/>
      <c r="D64" s="99"/>
      <c r="E64" s="99"/>
      <c r="F64" s="99"/>
      <c r="G64" s="99"/>
      <c r="H64" s="99"/>
      <c r="I64" s="99"/>
      <c r="J64" s="99"/>
      <c r="K64" s="99"/>
      <c r="L64" s="99"/>
      <c r="M64" s="99"/>
      <c r="N64" s="99"/>
      <c r="O64" s="99"/>
      <c r="P64" s="99"/>
      <c r="Q64" s="99"/>
      <c r="R64" s="99"/>
      <c r="S64" s="99"/>
      <c r="T64" s="99"/>
      <c r="U64" s="99"/>
      <c r="V64" s="99"/>
      <c r="W64" s="49"/>
      <c r="X64" s="50"/>
      <c r="Y64" s="50"/>
      <c r="Z64" s="50"/>
      <c r="AA64" s="50"/>
    </row>
    <row r="65" spans="1:27" s="48" customFormat="1" ht="32.65" customHeight="1">
      <c r="A65" s="55">
        <f t="shared" si="22"/>
        <v>44038</v>
      </c>
      <c r="B65" s="98" t="s">
        <v>48</v>
      </c>
      <c r="C65" s="99"/>
      <c r="D65" s="99"/>
      <c r="E65" s="99"/>
      <c r="F65" s="99"/>
      <c r="G65" s="99"/>
      <c r="H65" s="99"/>
      <c r="I65" s="99"/>
      <c r="J65" s="99"/>
      <c r="K65" s="99"/>
      <c r="L65" s="99"/>
      <c r="M65" s="99"/>
      <c r="N65" s="99"/>
      <c r="O65" s="99"/>
      <c r="P65" s="99"/>
      <c r="Q65" s="99"/>
      <c r="R65" s="99"/>
      <c r="S65" s="99"/>
      <c r="T65" s="99"/>
      <c r="U65" s="99"/>
      <c r="V65" s="99"/>
      <c r="W65" s="51"/>
      <c r="X65" s="52"/>
      <c r="Y65" s="52"/>
      <c r="Z65" s="52"/>
      <c r="AA65" s="52"/>
    </row>
    <row r="66" spans="1:27" s="48" customFormat="1" ht="18" customHeight="1">
      <c r="A66" s="55">
        <f t="shared" si="22"/>
        <v>44039</v>
      </c>
      <c r="B66" s="98" t="s">
        <v>49</v>
      </c>
      <c r="C66" s="99"/>
      <c r="D66" s="99"/>
      <c r="E66" s="99"/>
      <c r="F66" s="99"/>
      <c r="G66" s="99"/>
      <c r="H66" s="99"/>
      <c r="I66" s="99"/>
      <c r="J66" s="99"/>
      <c r="K66" s="99"/>
      <c r="L66" s="99"/>
      <c r="M66" s="99"/>
      <c r="N66" s="99"/>
      <c r="O66" s="99"/>
      <c r="P66" s="99"/>
      <c r="Q66" s="99"/>
      <c r="R66" s="99"/>
      <c r="S66" s="99"/>
      <c r="T66" s="99"/>
      <c r="U66" s="99"/>
      <c r="V66" s="99"/>
      <c r="W66" s="51"/>
      <c r="X66" s="52"/>
      <c r="Y66" s="52"/>
      <c r="Z66" s="52"/>
      <c r="AA66" s="52"/>
    </row>
    <row r="67" spans="1:27" s="48" customFormat="1" ht="18" customHeight="1">
      <c r="A67" s="55">
        <f t="shared" si="22"/>
        <v>44040</v>
      </c>
      <c r="B67" s="98" t="s">
        <v>50</v>
      </c>
      <c r="C67" s="99"/>
      <c r="D67" s="99"/>
      <c r="E67" s="99"/>
      <c r="F67" s="99"/>
      <c r="G67" s="99"/>
      <c r="H67" s="99"/>
      <c r="I67" s="99"/>
      <c r="J67" s="99"/>
      <c r="K67" s="99"/>
      <c r="L67" s="99"/>
      <c r="M67" s="99"/>
      <c r="N67" s="99"/>
      <c r="O67" s="99"/>
      <c r="P67" s="99"/>
      <c r="Q67" s="99"/>
      <c r="R67" s="99"/>
      <c r="S67" s="99"/>
      <c r="T67" s="99"/>
      <c r="U67" s="99"/>
      <c r="V67" s="99"/>
      <c r="W67" s="47"/>
    </row>
    <row r="68" spans="1:27" s="48" customFormat="1" ht="18" customHeight="1">
      <c r="A68" s="55">
        <f t="shared" si="22"/>
        <v>44041</v>
      </c>
      <c r="B68" s="98" t="s">
        <v>51</v>
      </c>
      <c r="C68" s="99"/>
      <c r="D68" s="99"/>
      <c r="E68" s="99"/>
      <c r="F68" s="99"/>
      <c r="G68" s="99"/>
      <c r="H68" s="99"/>
      <c r="I68" s="99"/>
      <c r="J68" s="99"/>
      <c r="K68" s="99"/>
      <c r="L68" s="99"/>
      <c r="M68" s="99"/>
      <c r="N68" s="99"/>
      <c r="O68" s="99"/>
      <c r="P68" s="99"/>
      <c r="Q68" s="99"/>
      <c r="R68" s="99"/>
      <c r="S68" s="99"/>
      <c r="T68" s="99"/>
      <c r="U68" s="99"/>
      <c r="V68" s="99"/>
      <c r="W68" s="47"/>
    </row>
    <row r="69" spans="1:27" ht="18.75" customHeight="1">
      <c r="A69" s="55">
        <f t="shared" si="22"/>
        <v>44042</v>
      </c>
      <c r="B69" s="98" t="s">
        <v>54</v>
      </c>
      <c r="C69" s="99"/>
      <c r="D69" s="99"/>
      <c r="E69" s="99"/>
      <c r="F69" s="99"/>
      <c r="G69" s="99"/>
      <c r="H69" s="99"/>
      <c r="I69" s="99"/>
      <c r="J69" s="99"/>
      <c r="K69" s="99"/>
      <c r="L69" s="99"/>
      <c r="M69" s="99"/>
      <c r="N69" s="99"/>
      <c r="O69" s="99"/>
      <c r="P69" s="99"/>
      <c r="Q69" s="99"/>
      <c r="R69" s="99"/>
      <c r="S69" s="99"/>
      <c r="T69" s="99"/>
      <c r="U69" s="99"/>
      <c r="V69" s="99"/>
      <c r="W69" s="9"/>
    </row>
    <row r="70" spans="1:27" ht="15">
      <c r="A70" s="55">
        <f t="shared" si="22"/>
        <v>44043</v>
      </c>
      <c r="B70" s="98" t="s">
        <v>55</v>
      </c>
      <c r="C70" s="99"/>
      <c r="D70" s="99"/>
      <c r="E70" s="99"/>
      <c r="F70" s="99"/>
      <c r="G70" s="99"/>
      <c r="H70" s="99"/>
      <c r="I70" s="99"/>
      <c r="J70" s="99"/>
      <c r="K70" s="99"/>
      <c r="L70" s="99"/>
      <c r="M70" s="99"/>
      <c r="N70" s="99"/>
      <c r="O70" s="99"/>
      <c r="P70" s="99"/>
      <c r="Q70" s="99"/>
      <c r="R70" s="99"/>
      <c r="S70" s="99"/>
      <c r="T70" s="99"/>
      <c r="U70" s="99"/>
      <c r="V70" s="99"/>
      <c r="W70" s="9"/>
    </row>
    <row r="71" spans="1:27">
      <c r="N71" s="2"/>
      <c r="O71" s="2"/>
      <c r="W71" s="9"/>
    </row>
    <row r="72" spans="1:27">
      <c r="N72" s="2"/>
      <c r="O72" s="2"/>
      <c r="W72" s="9"/>
    </row>
    <row r="73" spans="1:27">
      <c r="N73" s="2"/>
      <c r="O73" s="2"/>
      <c r="W73" s="9"/>
    </row>
    <row r="74" spans="1:27">
      <c r="N74" s="2"/>
      <c r="O74" s="2"/>
      <c r="W74" s="9"/>
    </row>
    <row r="75" spans="1:27">
      <c r="N75" s="2"/>
      <c r="O75" s="2"/>
      <c r="W75" s="9"/>
    </row>
    <row r="76" spans="1:27">
      <c r="N76" s="2"/>
      <c r="O76" s="2"/>
      <c r="W76" s="9"/>
    </row>
    <row r="77" spans="1:27">
      <c r="N77" s="2"/>
      <c r="O77" s="2"/>
      <c r="W77" s="9"/>
    </row>
    <row r="78" spans="1:27">
      <c r="N78" s="2"/>
      <c r="O78" s="2"/>
      <c r="W78" s="9"/>
    </row>
    <row r="79" spans="1:27">
      <c r="N79" s="2"/>
      <c r="O79" s="2"/>
      <c r="W79" s="9"/>
    </row>
    <row r="80" spans="1:27">
      <c r="N80" s="2"/>
      <c r="O80" s="2"/>
    </row>
    <row r="81" spans="10:15">
      <c r="N81" s="2"/>
      <c r="O81" s="2"/>
    </row>
    <row r="82" spans="10:15">
      <c r="N82" s="2"/>
      <c r="O82" s="2"/>
    </row>
    <row r="83" spans="10:15">
      <c r="N83" s="2"/>
      <c r="O83" s="2"/>
    </row>
    <row r="84" spans="10:15">
      <c r="J84">
        <v>2</v>
      </c>
    </row>
  </sheetData>
  <mergeCells count="58">
    <mergeCell ref="B70:V70"/>
    <mergeCell ref="A1:V1"/>
    <mergeCell ref="B3:B5"/>
    <mergeCell ref="A3:A5"/>
    <mergeCell ref="E3:E5"/>
    <mergeCell ref="F3:F5"/>
    <mergeCell ref="A2:T2"/>
    <mergeCell ref="M3:M5"/>
    <mergeCell ref="O3:O5"/>
    <mergeCell ref="J3:J5"/>
    <mergeCell ref="V3:V5"/>
    <mergeCell ref="C4:C5"/>
    <mergeCell ref="K3:K5"/>
    <mergeCell ref="H3:H5"/>
    <mergeCell ref="D3:D5"/>
    <mergeCell ref="B44:V44"/>
    <mergeCell ref="W43:AA43"/>
    <mergeCell ref="S3:S5"/>
    <mergeCell ref="G3:G5"/>
    <mergeCell ref="I3:I5"/>
    <mergeCell ref="B41:V41"/>
    <mergeCell ref="B42:V42"/>
    <mergeCell ref="B43:V43"/>
    <mergeCell ref="B39:V39"/>
    <mergeCell ref="B40:V40"/>
    <mergeCell ref="P3:P5"/>
    <mergeCell ref="L3:L5"/>
    <mergeCell ref="U3:U5"/>
    <mergeCell ref="T3:T5"/>
    <mergeCell ref="Q3:Q5"/>
    <mergeCell ref="N3:N5"/>
    <mergeCell ref="R3:R5"/>
    <mergeCell ref="B45:V45"/>
    <mergeCell ref="B46:V46"/>
    <mergeCell ref="B47:V47"/>
    <mergeCell ref="B48:V48"/>
    <mergeCell ref="B69:V69"/>
    <mergeCell ref="B68:V68"/>
    <mergeCell ref="B52:V52"/>
    <mergeCell ref="B66:V66"/>
    <mergeCell ref="B67:V67"/>
    <mergeCell ref="B59:V59"/>
    <mergeCell ref="B65:V65"/>
    <mergeCell ref="B60:V60"/>
    <mergeCell ref="B61:V61"/>
    <mergeCell ref="B62:V62"/>
    <mergeCell ref="B63:V63"/>
    <mergeCell ref="B64:V64"/>
    <mergeCell ref="W49:AA49"/>
    <mergeCell ref="B58:V58"/>
    <mergeCell ref="B53:V53"/>
    <mergeCell ref="B54:V54"/>
    <mergeCell ref="B55:V55"/>
    <mergeCell ref="B56:V56"/>
    <mergeCell ref="B57:V57"/>
    <mergeCell ref="B50:V50"/>
    <mergeCell ref="B51:V51"/>
    <mergeCell ref="B49:V49"/>
  </mergeCells>
  <phoneticPr fontId="0" type="noConversion"/>
  <pageMargins left="0.27" right="0.21" top="0.26" bottom="0.21" header="0.5" footer="0.21"/>
  <pageSetup paperSize="9" scale="57" orientation="landscape" r:id="rId1"/>
  <headerFooter alignWithMargins="0"/>
  <rowBreaks count="1" manualBreakCount="1">
    <brk id="38" max="24" man="1"/>
  </rowBreaks>
  <drawing r:id="rId2"/>
</worksheet>
</file>

<file path=xl/worksheets/sheet2.xml><?xml version="1.0" encoding="utf-8"?>
<worksheet xmlns="http://schemas.openxmlformats.org/spreadsheetml/2006/main" xmlns:r="http://schemas.openxmlformats.org/officeDocument/2006/relationships">
  <dimension ref="D11:J25"/>
  <sheetViews>
    <sheetView workbookViewId="0">
      <selection activeCell="J13" sqref="J13:J14"/>
    </sheetView>
  </sheetViews>
  <sheetFormatPr defaultRowHeight="12.75"/>
  <sheetData>
    <row r="11" spans="4:10">
      <c r="D11">
        <v>9607.9999999999982</v>
      </c>
    </row>
    <row r="12" spans="4:10">
      <c r="D12">
        <v>9116.3698228882822</v>
      </c>
    </row>
    <row r="13" spans="4:10" ht="15">
      <c r="D13">
        <v>10648.82886904762</v>
      </c>
      <c r="J13" s="33">
        <v>2794</v>
      </c>
    </row>
    <row r="14" spans="4:10" ht="15">
      <c r="D14">
        <v>9153.3300722947752</v>
      </c>
      <c r="J14" s="33">
        <v>1447</v>
      </c>
    </row>
    <row r="15" spans="4:10">
      <c r="D15">
        <v>9096.5802943058225</v>
      </c>
    </row>
    <row r="16" spans="4:10">
      <c r="D16">
        <v>9062.4916559691919</v>
      </c>
    </row>
    <row r="17" spans="4:6">
      <c r="D17">
        <v>10302.775721821632</v>
      </c>
    </row>
    <row r="18" spans="4:6">
      <c r="D18">
        <v>9257.3809725158553</v>
      </c>
      <c r="F18">
        <v>8732.6848146933407</v>
      </c>
    </row>
    <row r="19" spans="4:6">
      <c r="D19">
        <v>9856.694217047183</v>
      </c>
      <c r="F19">
        <v>8645.2564280750521</v>
      </c>
    </row>
    <row r="20" spans="4:6">
      <c r="D20" s="85">
        <f>AVERAGE(D11:D19)</f>
        <v>9566.939069543374</v>
      </c>
      <c r="F20">
        <v>8983.8938356164399</v>
      </c>
    </row>
    <row r="21" spans="4:6">
      <c r="F21">
        <v>8777.6942505815878</v>
      </c>
    </row>
    <row r="22" spans="4:6">
      <c r="F22">
        <v>8783.3892529488858</v>
      </c>
    </row>
    <row r="23" spans="4:6">
      <c r="F23">
        <v>8835.7649983427218</v>
      </c>
    </row>
    <row r="24" spans="4:6">
      <c r="F24">
        <v>8705.9982168330989</v>
      </c>
    </row>
    <row r="25" spans="4:6">
      <c r="F25" s="85">
        <f>AVERAGE(F18:F24)</f>
        <v>8780.6688281558763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July</vt:lpstr>
      <vt:lpstr>Sheet1</vt:lpstr>
      <vt:lpstr>July!Print_Area</vt:lpstr>
    </vt:vector>
  </TitlesOfParts>
  <Company>FKPCl</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m.tashfin</dc:creator>
  <cp:lastModifiedBy>ubaid.abid</cp:lastModifiedBy>
  <cp:lastPrinted>2020-04-20T19:41:31Z</cp:lastPrinted>
  <dcterms:created xsi:type="dcterms:W3CDTF">2003-09-03T10:27:31Z</dcterms:created>
  <dcterms:modified xsi:type="dcterms:W3CDTF">2021-01-12T10:34:20Z</dcterms:modified>
</cp:coreProperties>
</file>