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AA/Documents/GitHub/ss/"/>
    </mc:Choice>
  </mc:AlternateContent>
  <xr:revisionPtr revIDLastSave="0" documentId="13_ncr:1_{67D69FF2-746E-1A47-BB58-0DAA052ADB65}" xr6:coauthVersionLast="47" xr6:coauthVersionMax="47" xr10:uidLastSave="{00000000-0000-0000-0000-000000000000}"/>
  <bookViews>
    <workbookView xWindow="0" yWindow="500" windowWidth="32720" windowHeight="20500" xr2:uid="{00000000-000D-0000-FFFF-FFFF00000000}"/>
  </bookViews>
  <sheets>
    <sheet name="STOCK" sheetId="1" r:id="rId1"/>
    <sheet name="VENTA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V73" i="1"/>
  <c r="V75" i="1"/>
  <c r="V76" i="1"/>
  <c r="V77" i="1"/>
  <c r="V78" i="1"/>
  <c r="V79" i="1"/>
  <c r="V80" i="1"/>
  <c r="V81" i="1"/>
  <c r="V82" i="1"/>
  <c r="V83" i="1"/>
  <c r="V84" i="1"/>
  <c r="H84" i="1"/>
  <c r="K84" i="1"/>
  <c r="L84" i="1" s="1"/>
  <c r="AC84" i="1" s="1"/>
  <c r="M84" i="1"/>
  <c r="Q84" i="1"/>
  <c r="T84" i="1"/>
  <c r="U84" i="1"/>
  <c r="X84" i="1"/>
  <c r="Y84" i="1" s="1"/>
  <c r="AB84" i="1"/>
  <c r="H83" i="1"/>
  <c r="K83" i="1"/>
  <c r="L83" i="1" s="1"/>
  <c r="M83" i="1"/>
  <c r="Q83" i="1"/>
  <c r="T83" i="1"/>
  <c r="U83" i="1" s="1"/>
  <c r="H82" i="1"/>
  <c r="K82" i="1"/>
  <c r="L82" i="1" s="1"/>
  <c r="M82" i="1"/>
  <c r="Q82" i="1"/>
  <c r="U82" i="1" s="1"/>
  <c r="T82" i="1"/>
  <c r="H81" i="1"/>
  <c r="K81" i="1"/>
  <c r="L81" i="1" s="1"/>
  <c r="M81" i="1"/>
  <c r="Q81" i="1"/>
  <c r="T81" i="1"/>
  <c r="H80" i="1"/>
  <c r="K80" i="1"/>
  <c r="L80" i="1" s="1"/>
  <c r="M80" i="1"/>
  <c r="Q80" i="1"/>
  <c r="T80" i="1"/>
  <c r="H79" i="1"/>
  <c r="K79" i="1"/>
  <c r="L79" i="1" s="1"/>
  <c r="M79" i="1"/>
  <c r="T79" i="1"/>
  <c r="H78" i="1"/>
  <c r="K78" i="1"/>
  <c r="L78" i="1" s="1"/>
  <c r="M78" i="1"/>
  <c r="T78" i="1"/>
  <c r="H77" i="1"/>
  <c r="K77" i="1"/>
  <c r="L77" i="1" s="1"/>
  <c r="M77" i="1"/>
  <c r="T77" i="1"/>
  <c r="H76" i="1"/>
  <c r="K76" i="1"/>
  <c r="L76" i="1" s="1"/>
  <c r="M76" i="1"/>
  <c r="T76" i="1"/>
  <c r="H75" i="1"/>
  <c r="K75" i="1"/>
  <c r="L75" i="1" s="1"/>
  <c r="M75" i="1"/>
  <c r="T75" i="1"/>
  <c r="H74" i="1"/>
  <c r="K74" i="1"/>
  <c r="L74" i="1" s="1"/>
  <c r="M74" i="1"/>
  <c r="H73" i="1"/>
  <c r="K73" i="1"/>
  <c r="L73" i="1" s="1"/>
  <c r="U73" i="1"/>
  <c r="H72" i="1"/>
  <c r="K72" i="1"/>
  <c r="L72" i="1" s="1"/>
  <c r="M72" i="1"/>
  <c r="H71" i="1"/>
  <c r="K71" i="1"/>
  <c r="L71" i="1" s="1"/>
  <c r="M71" i="1"/>
  <c r="H70" i="1"/>
  <c r="K70" i="1"/>
  <c r="L70" i="1" s="1"/>
  <c r="M70" i="1"/>
  <c r="H69" i="1"/>
  <c r="K69" i="1"/>
  <c r="L69" i="1" s="1"/>
  <c r="M69" i="1"/>
  <c r="H68" i="1"/>
  <c r="K68" i="1"/>
  <c r="L68" i="1" s="1"/>
  <c r="M68" i="1"/>
  <c r="H67" i="1"/>
  <c r="K67" i="1"/>
  <c r="L67" i="1" s="1"/>
  <c r="M67" i="1"/>
  <c r="H66" i="1"/>
  <c r="K66" i="1"/>
  <c r="L66" i="1" s="1"/>
  <c r="M66" i="1"/>
  <c r="H65" i="1"/>
  <c r="K65" i="1"/>
  <c r="L65" i="1" s="1"/>
  <c r="M65" i="1"/>
  <c r="H64" i="1"/>
  <c r="K64" i="1"/>
  <c r="L64" i="1" s="1"/>
  <c r="M64" i="1"/>
  <c r="H63" i="1"/>
  <c r="K63" i="1"/>
  <c r="L63" i="1" s="1"/>
  <c r="M63" i="1"/>
  <c r="H62" i="1"/>
  <c r="K62" i="1"/>
  <c r="L62" i="1" s="1"/>
  <c r="M62" i="1"/>
  <c r="H61" i="1"/>
  <c r="K61" i="1"/>
  <c r="L61" i="1" s="1"/>
  <c r="M61" i="1"/>
  <c r="H60" i="1"/>
  <c r="K60" i="1"/>
  <c r="L60" i="1" s="1"/>
  <c r="M60" i="1"/>
  <c r="H59" i="1"/>
  <c r="K59" i="1"/>
  <c r="L59" i="1" s="1"/>
  <c r="M59" i="1"/>
  <c r="H58" i="1"/>
  <c r="K58" i="1"/>
  <c r="L58" i="1" s="1"/>
  <c r="M58" i="1"/>
  <c r="H57" i="1"/>
  <c r="K57" i="1"/>
  <c r="L57" i="1" s="1"/>
  <c r="M57" i="1"/>
  <c r="H56" i="1"/>
  <c r="K56" i="1"/>
  <c r="L56" i="1" s="1"/>
  <c r="M56" i="1"/>
  <c r="H55" i="1"/>
  <c r="K55" i="1"/>
  <c r="L55" i="1" s="1"/>
  <c r="M55" i="1"/>
  <c r="H54" i="1"/>
  <c r="K54" i="1"/>
  <c r="L54" i="1" s="1"/>
  <c r="M54" i="1"/>
  <c r="H53" i="1"/>
  <c r="K53" i="1"/>
  <c r="L53" i="1" s="1"/>
  <c r="M53" i="1"/>
  <c r="H52" i="1"/>
  <c r="K52" i="1"/>
  <c r="L52" i="1" s="1"/>
  <c r="M52" i="1"/>
  <c r="H51" i="1"/>
  <c r="K51" i="1"/>
  <c r="L51" i="1" s="1"/>
  <c r="M51" i="1"/>
  <c r="H50" i="1"/>
  <c r="K50" i="1"/>
  <c r="L50" i="1" s="1"/>
  <c r="M50" i="1"/>
  <c r="H49" i="1"/>
  <c r="K49" i="1"/>
  <c r="L49" i="1" s="1"/>
  <c r="M49" i="1"/>
  <c r="H48" i="1"/>
  <c r="K48" i="1"/>
  <c r="L48" i="1" s="1"/>
  <c r="M48" i="1"/>
  <c r="H47" i="1"/>
  <c r="K47" i="1"/>
  <c r="L47" i="1" s="1"/>
  <c r="M47" i="1"/>
  <c r="H46" i="1"/>
  <c r="K46" i="1"/>
  <c r="L46" i="1" s="1"/>
  <c r="M46" i="1"/>
  <c r="H45" i="1"/>
  <c r="K45" i="1"/>
  <c r="L45" i="1" s="1"/>
  <c r="M45" i="1"/>
  <c r="H44" i="1"/>
  <c r="K44" i="1"/>
  <c r="L44" i="1" s="1"/>
  <c r="M44" i="1"/>
  <c r="H43" i="1"/>
  <c r="K43" i="1"/>
  <c r="L43" i="1" s="1"/>
  <c r="M43" i="1"/>
  <c r="H42" i="1"/>
  <c r="K42" i="1"/>
  <c r="L42" i="1" s="1"/>
  <c r="M42" i="1"/>
  <c r="H41" i="1"/>
  <c r="K41" i="1"/>
  <c r="L41" i="1" s="1"/>
  <c r="M41" i="1"/>
  <c r="H40" i="1"/>
  <c r="K40" i="1"/>
  <c r="L40" i="1" s="1"/>
  <c r="M40" i="1"/>
  <c r="H39" i="1"/>
  <c r="K39" i="1"/>
  <c r="L39" i="1" s="1"/>
  <c r="M39" i="1"/>
  <c r="H38" i="1"/>
  <c r="K38" i="1"/>
  <c r="L38" i="1" s="1"/>
  <c r="M38" i="1"/>
  <c r="H37" i="1"/>
  <c r="K37" i="1"/>
  <c r="L37" i="1" s="1"/>
  <c r="M37" i="1"/>
  <c r="H36" i="1"/>
  <c r="K36" i="1"/>
  <c r="L36" i="1" s="1"/>
  <c r="M36" i="1"/>
  <c r="H35" i="1"/>
  <c r="K35" i="1"/>
  <c r="L35" i="1" s="1"/>
  <c r="M35" i="1"/>
  <c r="H34" i="1"/>
  <c r="K34" i="1"/>
  <c r="L34" i="1" s="1"/>
  <c r="M34" i="1"/>
  <c r="H33" i="1"/>
  <c r="K33" i="1"/>
  <c r="L33" i="1" s="1"/>
  <c r="M33" i="1"/>
  <c r="H32" i="1"/>
  <c r="K32" i="1"/>
  <c r="L32" i="1" s="1"/>
  <c r="M32" i="1"/>
  <c r="H31" i="1"/>
  <c r="K31" i="1"/>
  <c r="L31" i="1" s="1"/>
  <c r="M31" i="1"/>
  <c r="H30" i="1"/>
  <c r="K30" i="1"/>
  <c r="L30" i="1" s="1"/>
  <c r="M30" i="1"/>
  <c r="H29" i="1"/>
  <c r="K29" i="1"/>
  <c r="L29" i="1" s="1"/>
  <c r="M29" i="1"/>
  <c r="H28" i="1"/>
  <c r="K28" i="1"/>
  <c r="L28" i="1" s="1"/>
  <c r="M28" i="1"/>
  <c r="H27" i="1"/>
  <c r="K27" i="1"/>
  <c r="L27" i="1" s="1"/>
  <c r="M27" i="1"/>
  <c r="H26" i="1"/>
  <c r="K26" i="1"/>
  <c r="L26" i="1" s="1"/>
  <c r="M26" i="1"/>
  <c r="H25" i="1"/>
  <c r="K25" i="1"/>
  <c r="L25" i="1" s="1"/>
  <c r="M25" i="1"/>
  <c r="H23" i="1"/>
  <c r="K23" i="1"/>
  <c r="L23" i="1" s="1"/>
  <c r="M23" i="1"/>
  <c r="H24" i="1"/>
  <c r="K24" i="1"/>
  <c r="L24" i="1" s="1"/>
  <c r="M24" i="1"/>
  <c r="H22" i="1"/>
  <c r="K22" i="1"/>
  <c r="L22" i="1" s="1"/>
  <c r="M22" i="1"/>
  <c r="H21" i="1"/>
  <c r="K21" i="1"/>
  <c r="L21" i="1" s="1"/>
  <c r="M21" i="1"/>
  <c r="H20" i="1"/>
  <c r="K20" i="1"/>
  <c r="L20" i="1" s="1"/>
  <c r="M20" i="1"/>
  <c r="H19" i="1"/>
  <c r="K19" i="1"/>
  <c r="L19" i="1" s="1"/>
  <c r="M19" i="1"/>
  <c r="H18" i="1"/>
  <c r="K18" i="1"/>
  <c r="L18" i="1" s="1"/>
  <c r="M18" i="1"/>
  <c r="H17" i="1"/>
  <c r="K17" i="1"/>
  <c r="L17" i="1" s="1"/>
  <c r="M17" i="1"/>
  <c r="H16" i="1"/>
  <c r="K16" i="1"/>
  <c r="L16" i="1" s="1"/>
  <c r="M16" i="1"/>
  <c r="H15" i="1"/>
  <c r="K15" i="1"/>
  <c r="L15" i="1" s="1"/>
  <c r="M15" i="1"/>
  <c r="H14" i="1"/>
  <c r="K14" i="1"/>
  <c r="L14" i="1" s="1"/>
  <c r="M14" i="1"/>
  <c r="H13" i="1"/>
  <c r="K13" i="1"/>
  <c r="L13" i="1" s="1"/>
  <c r="M13" i="1"/>
  <c r="H12" i="1"/>
  <c r="K12" i="1"/>
  <c r="L12" i="1" s="1"/>
  <c r="M12" i="1"/>
  <c r="H11" i="1"/>
  <c r="K11" i="1"/>
  <c r="L11" i="1" s="1"/>
  <c r="M11" i="1"/>
  <c r="H10" i="1"/>
  <c r="K10" i="1"/>
  <c r="L10" i="1" s="1"/>
  <c r="M10" i="1"/>
  <c r="H9" i="1"/>
  <c r="K9" i="1"/>
  <c r="L9" i="1" s="1"/>
  <c r="M9" i="1"/>
  <c r="H8" i="1"/>
  <c r="K8" i="1"/>
  <c r="L8" i="1" s="1"/>
  <c r="M8" i="1"/>
  <c r="H7" i="1"/>
  <c r="K7" i="1"/>
  <c r="L7" i="1" s="1"/>
  <c r="M7" i="1"/>
  <c r="H6" i="1"/>
  <c r="K6" i="1"/>
  <c r="L6" i="1" s="1"/>
  <c r="M6" i="1"/>
  <c r="H5" i="1"/>
  <c r="K5" i="1"/>
  <c r="L5" i="1" s="1"/>
  <c r="M5" i="1"/>
  <c r="H4" i="1"/>
  <c r="K4" i="1"/>
  <c r="M4" i="1"/>
  <c r="H3" i="1"/>
  <c r="K3" i="1"/>
  <c r="L3" i="1" s="1"/>
  <c r="M3" i="1"/>
  <c r="I73" i="1" l="1"/>
  <c r="I84" i="1"/>
  <c r="I83" i="1"/>
  <c r="AB83" i="1"/>
  <c r="U80" i="1"/>
  <c r="I80" i="1" s="1"/>
  <c r="U81" i="1"/>
  <c r="AC83" i="1"/>
  <c r="I82" i="1"/>
  <c r="AB82" i="1"/>
  <c r="I81" i="1"/>
  <c r="X81" i="1"/>
  <c r="Y81" i="1" s="1"/>
  <c r="AB81" i="1"/>
  <c r="AC81" i="1"/>
  <c r="X83" i="1"/>
  <c r="Y83" i="1" s="1"/>
  <c r="AC82" i="1"/>
  <c r="X80" i="1"/>
  <c r="Y80" i="1" s="1"/>
  <c r="AB80" i="1"/>
  <c r="AC80" i="1"/>
  <c r="X82" i="1"/>
  <c r="Y82" i="1" s="1"/>
  <c r="U79" i="1"/>
  <c r="AC79" i="1" s="1"/>
  <c r="U76" i="1"/>
  <c r="I76" i="1" s="1"/>
  <c r="U77" i="1"/>
  <c r="AB77" i="1" s="1"/>
  <c r="U78" i="1"/>
  <c r="AC78" i="1" s="1"/>
  <c r="U75" i="1"/>
  <c r="AC75" i="1" s="1"/>
  <c r="X76" i="1"/>
  <c r="Y76" i="1" s="1"/>
  <c r="AB73" i="1"/>
  <c r="AC73" i="1"/>
  <c r="U74" i="1"/>
  <c r="U62" i="1"/>
  <c r="U71" i="1"/>
  <c r="U68" i="1"/>
  <c r="X73" i="1"/>
  <c r="Y73" i="1" s="1"/>
  <c r="U72" i="1"/>
  <c r="U70" i="1"/>
  <c r="U67" i="1"/>
  <c r="U69" i="1"/>
  <c r="U65" i="1"/>
  <c r="U66" i="1"/>
  <c r="U57" i="1"/>
  <c r="U60" i="1"/>
  <c r="U64" i="1"/>
  <c r="U56" i="1"/>
  <c r="U63" i="1"/>
  <c r="U61" i="1"/>
  <c r="U55" i="1"/>
  <c r="U59" i="1"/>
  <c r="U58" i="1"/>
  <c r="U50" i="1"/>
  <c r="U53" i="1"/>
  <c r="U51" i="1"/>
  <c r="U52" i="1"/>
  <c r="U54" i="1"/>
  <c r="U40" i="1"/>
  <c r="U48" i="1"/>
  <c r="U49" i="1"/>
  <c r="U43" i="1"/>
  <c r="U47" i="1"/>
  <c r="U46" i="1"/>
  <c r="U44" i="1"/>
  <c r="U42" i="1"/>
  <c r="U45" i="1"/>
  <c r="U39" i="1"/>
  <c r="U37" i="1"/>
  <c r="U41" i="1"/>
  <c r="U38" i="1"/>
  <c r="U35" i="1"/>
  <c r="U33" i="1"/>
  <c r="U36" i="1"/>
  <c r="U30" i="1"/>
  <c r="U34" i="1"/>
  <c r="U32" i="1"/>
  <c r="U31" i="1"/>
  <c r="U28" i="1"/>
  <c r="U26" i="1"/>
  <c r="U29" i="1"/>
  <c r="U27" i="1"/>
  <c r="U23" i="1"/>
  <c r="U25" i="1"/>
  <c r="U22" i="1"/>
  <c r="U24" i="1"/>
  <c r="U21" i="1"/>
  <c r="U19" i="1"/>
  <c r="U20" i="1"/>
  <c r="U17" i="1"/>
  <c r="U18" i="1"/>
  <c r="U10" i="1"/>
  <c r="U14" i="1"/>
  <c r="U16" i="1"/>
  <c r="U13" i="1"/>
  <c r="U8" i="1"/>
  <c r="U15" i="1"/>
  <c r="U11" i="1"/>
  <c r="U12" i="1"/>
  <c r="U3" i="1"/>
  <c r="U6" i="1"/>
  <c r="U7" i="1"/>
  <c r="U9" i="1"/>
  <c r="U4" i="1"/>
  <c r="U5" i="1"/>
  <c r="L4" i="1"/>
  <c r="K3" i="3"/>
  <c r="F3" i="3"/>
  <c r="H2" i="1"/>
  <c r="K2" i="1"/>
  <c r="M2" i="1"/>
  <c r="V50" i="1" l="1"/>
  <c r="I50" i="1" s="1"/>
  <c r="V58" i="1"/>
  <c r="I58" i="1" s="1"/>
  <c r="V3" i="1"/>
  <c r="I3" i="1" s="1"/>
  <c r="V30" i="1"/>
  <c r="I30" i="1" s="1"/>
  <c r="V11" i="1"/>
  <c r="I11" i="1" s="1"/>
  <c r="V33" i="1"/>
  <c r="I33" i="1" s="1"/>
  <c r="V68" i="1"/>
  <c r="I68" i="1" s="1"/>
  <c r="V69" i="1"/>
  <c r="I69" i="1" s="1"/>
  <c r="V44" i="1"/>
  <c r="I44" i="1" s="1"/>
  <c r="V70" i="1"/>
  <c r="I70" i="1" s="1"/>
  <c r="V47" i="1"/>
  <c r="I47" i="1" s="1"/>
  <c r="X61" i="1"/>
  <c r="Y61" i="1" s="1"/>
  <c r="V61" i="1"/>
  <c r="I61" i="1" s="1"/>
  <c r="V71" i="1"/>
  <c r="I71" i="1" s="1"/>
  <c r="AC31" i="1"/>
  <c r="V31" i="1"/>
  <c r="AB6" i="1"/>
  <c r="V6" i="1"/>
  <c r="V19" i="1"/>
  <c r="I19" i="1" s="1"/>
  <c r="AB12" i="1"/>
  <c r="V12" i="1"/>
  <c r="I12" i="1" s="1"/>
  <c r="AB63" i="1"/>
  <c r="V63" i="1"/>
  <c r="I63" i="1" s="1"/>
  <c r="V25" i="1"/>
  <c r="I25" i="1" s="1"/>
  <c r="AC7" i="1"/>
  <c r="V7" i="1"/>
  <c r="AC32" i="1"/>
  <c r="V32" i="1"/>
  <c r="I32" i="1" s="1"/>
  <c r="X34" i="1"/>
  <c r="Y34" i="1" s="1"/>
  <c r="V34" i="1"/>
  <c r="I34" i="1" s="1"/>
  <c r="V72" i="1"/>
  <c r="I72" i="1" s="1"/>
  <c r="AC24" i="1"/>
  <c r="V24" i="1"/>
  <c r="I24" i="1" s="1"/>
  <c r="V22" i="1"/>
  <c r="I22" i="1" s="1"/>
  <c r="V56" i="1"/>
  <c r="I56" i="1" s="1"/>
  <c r="AB42" i="1"/>
  <c r="V42" i="1"/>
  <c r="X67" i="1"/>
  <c r="Y67" i="1" s="1"/>
  <c r="V67" i="1"/>
  <c r="I67" i="1" s="1"/>
  <c r="AC59" i="1"/>
  <c r="V59" i="1"/>
  <c r="I59" i="1" s="1"/>
  <c r="V21" i="1"/>
  <c r="I21" i="1" s="1"/>
  <c r="V43" i="1"/>
  <c r="I43" i="1" s="1"/>
  <c r="V49" i="1"/>
  <c r="I49" i="1" s="1"/>
  <c r="V48" i="1"/>
  <c r="I48" i="1" s="1"/>
  <c r="V17" i="1"/>
  <c r="I17" i="1" s="1"/>
  <c r="X20" i="1"/>
  <c r="Y20" i="1" s="1"/>
  <c r="V20" i="1"/>
  <c r="I20" i="1" s="1"/>
  <c r="AC46" i="1"/>
  <c r="V46" i="1"/>
  <c r="I46" i="1" s="1"/>
  <c r="V55" i="1"/>
  <c r="I55" i="1" s="1"/>
  <c r="AB36" i="1"/>
  <c r="V36" i="1"/>
  <c r="I36" i="1" s="1"/>
  <c r="X15" i="1"/>
  <c r="Y15" i="1" s="1"/>
  <c r="V15" i="1"/>
  <c r="I15" i="1" s="1"/>
  <c r="V35" i="1"/>
  <c r="I35" i="1" s="1"/>
  <c r="AC8" i="1"/>
  <c r="V8" i="1"/>
  <c r="I8" i="1" s="1"/>
  <c r="X13" i="1"/>
  <c r="Y13" i="1" s="1"/>
  <c r="V13" i="1"/>
  <c r="I13" i="1" s="1"/>
  <c r="V23" i="1"/>
  <c r="I23" i="1" s="1"/>
  <c r="AB38" i="1"/>
  <c r="V38" i="1"/>
  <c r="I38" i="1" s="1"/>
  <c r="AB40" i="1"/>
  <c r="V40" i="1"/>
  <c r="I40" i="1" s="1"/>
  <c r="X64" i="1"/>
  <c r="Y64" i="1" s="1"/>
  <c r="V64" i="1"/>
  <c r="I64" i="1" s="1"/>
  <c r="X62" i="1"/>
  <c r="Y62" i="1" s="1"/>
  <c r="V62" i="1"/>
  <c r="I62" i="1" s="1"/>
  <c r="V16" i="1"/>
  <c r="I16" i="1" s="1"/>
  <c r="V27" i="1"/>
  <c r="I27" i="1" s="1"/>
  <c r="V41" i="1"/>
  <c r="I41" i="1" s="1"/>
  <c r="V54" i="1"/>
  <c r="I54" i="1" s="1"/>
  <c r="AC60" i="1"/>
  <c r="V60" i="1"/>
  <c r="I60" i="1" s="1"/>
  <c r="AC74" i="1"/>
  <c r="V74" i="1"/>
  <c r="I74" i="1" s="1"/>
  <c r="X5" i="1"/>
  <c r="Y5" i="1" s="1"/>
  <c r="V5" i="1"/>
  <c r="I5" i="1" s="1"/>
  <c r="AC14" i="1"/>
  <c r="V14" i="1"/>
  <c r="I14" i="1" s="1"/>
  <c r="X29" i="1"/>
  <c r="Y29" i="1" s="1"/>
  <c r="V29" i="1"/>
  <c r="I29" i="1" s="1"/>
  <c r="V37" i="1"/>
  <c r="I37" i="1" s="1"/>
  <c r="AC52" i="1"/>
  <c r="V52" i="1"/>
  <c r="V57" i="1"/>
  <c r="I57" i="1" s="1"/>
  <c r="AB4" i="1"/>
  <c r="V4" i="1"/>
  <c r="I4" i="1" s="1"/>
  <c r="X10" i="1"/>
  <c r="Y10" i="1" s="1"/>
  <c r="V10" i="1"/>
  <c r="I10" i="1" s="1"/>
  <c r="V26" i="1"/>
  <c r="I26" i="1" s="1"/>
  <c r="V39" i="1"/>
  <c r="I39" i="1" s="1"/>
  <c r="X51" i="1"/>
  <c r="Y51" i="1" s="1"/>
  <c r="V51" i="1"/>
  <c r="I51" i="1" s="1"/>
  <c r="X66" i="1"/>
  <c r="Y66" i="1" s="1"/>
  <c r="V66" i="1"/>
  <c r="I66" i="1" s="1"/>
  <c r="AC9" i="1"/>
  <c r="V9" i="1"/>
  <c r="I9" i="1" s="1"/>
  <c r="AB18" i="1"/>
  <c r="V18" i="1"/>
  <c r="I18" i="1" s="1"/>
  <c r="AC28" i="1"/>
  <c r="V28" i="1"/>
  <c r="I45" i="1"/>
  <c r="V45" i="1"/>
  <c r="V53" i="1"/>
  <c r="I53" i="1" s="1"/>
  <c r="AC65" i="1"/>
  <c r="V65" i="1"/>
  <c r="AB78" i="1"/>
  <c r="X78" i="1"/>
  <c r="Y78" i="1" s="1"/>
  <c r="I79" i="1"/>
  <c r="AB68" i="1"/>
  <c r="AC76" i="1"/>
  <c r="AB76" i="1"/>
  <c r="AB79" i="1"/>
  <c r="X79" i="1"/>
  <c r="Y79" i="1" s="1"/>
  <c r="I77" i="1"/>
  <c r="X77" i="1"/>
  <c r="Y77" i="1" s="1"/>
  <c r="I78" i="1"/>
  <c r="AC77" i="1"/>
  <c r="AB75" i="1"/>
  <c r="X75" i="1"/>
  <c r="Y75" i="1" s="1"/>
  <c r="I75" i="1"/>
  <c r="AB74" i="1"/>
  <c r="X74" i="1"/>
  <c r="Y74" i="1" s="1"/>
  <c r="AC71" i="1"/>
  <c r="AC68" i="1"/>
  <c r="X71" i="1"/>
  <c r="Y71" i="1" s="1"/>
  <c r="AB71" i="1"/>
  <c r="AC70" i="1"/>
  <c r="AC72" i="1"/>
  <c r="AC62" i="1"/>
  <c r="AC69" i="1"/>
  <c r="AB72" i="1"/>
  <c r="AB62" i="1"/>
  <c r="AB69" i="1"/>
  <c r="X72" i="1"/>
  <c r="Y72" i="1" s="1"/>
  <c r="X68" i="1"/>
  <c r="Y68" i="1" s="1"/>
  <c r="AB70" i="1"/>
  <c r="X70" i="1"/>
  <c r="Y70" i="1" s="1"/>
  <c r="X69" i="1"/>
  <c r="Y69" i="1" s="1"/>
  <c r="X56" i="1"/>
  <c r="Y56" i="1" s="1"/>
  <c r="AB56" i="1"/>
  <c r="AB67" i="1"/>
  <c r="AB60" i="1"/>
  <c r="AB65" i="1"/>
  <c r="AC67" i="1"/>
  <c r="X60" i="1"/>
  <c r="Y60" i="1" s="1"/>
  <c r="AC66" i="1"/>
  <c r="X65" i="1"/>
  <c r="Y65" i="1" s="1"/>
  <c r="I65" i="1"/>
  <c r="AB66" i="1"/>
  <c r="X63" i="1"/>
  <c r="Y63" i="1" s="1"/>
  <c r="AC63" i="1"/>
  <c r="AC57" i="1"/>
  <c r="AC64" i="1"/>
  <c r="AC56" i="1"/>
  <c r="X57" i="1"/>
  <c r="Y57" i="1" s="1"/>
  <c r="AB64" i="1"/>
  <c r="AB57" i="1"/>
  <c r="I52" i="1"/>
  <c r="AC61" i="1"/>
  <c r="AB61" i="1"/>
  <c r="X55" i="1"/>
  <c r="Y55" i="1" s="1"/>
  <c r="AC55" i="1"/>
  <c r="X59" i="1"/>
  <c r="Y59" i="1" s="1"/>
  <c r="AB55" i="1"/>
  <c r="AB59" i="1"/>
  <c r="AC58" i="1"/>
  <c r="AB58" i="1"/>
  <c r="X58" i="1"/>
  <c r="Y58" i="1" s="1"/>
  <c r="X52" i="1"/>
  <c r="Y52" i="1" s="1"/>
  <c r="AC50" i="1"/>
  <c r="AB50" i="1"/>
  <c r="X50" i="1"/>
  <c r="Y50" i="1" s="1"/>
  <c r="AC51" i="1"/>
  <c r="AB51" i="1"/>
  <c r="X53" i="1"/>
  <c r="Y53" i="1" s="1"/>
  <c r="AC53" i="1"/>
  <c r="AB53" i="1"/>
  <c r="AC54" i="1"/>
  <c r="X54" i="1"/>
  <c r="Y54" i="1" s="1"/>
  <c r="AB54" i="1"/>
  <c r="AB52" i="1"/>
  <c r="X40" i="1"/>
  <c r="Y40" i="1" s="1"/>
  <c r="AB43" i="1"/>
  <c r="X43" i="1"/>
  <c r="Y43" i="1" s="1"/>
  <c r="AC40" i="1"/>
  <c r="AB49" i="1"/>
  <c r="X48" i="1"/>
  <c r="Y48" i="1" s="1"/>
  <c r="AC48" i="1"/>
  <c r="AB48" i="1"/>
  <c r="AC49" i="1"/>
  <c r="AC43" i="1"/>
  <c r="X49" i="1"/>
  <c r="Y49" i="1" s="1"/>
  <c r="AC47" i="1"/>
  <c r="AB47" i="1"/>
  <c r="X47" i="1"/>
  <c r="Y47" i="1" s="1"/>
  <c r="X37" i="1"/>
  <c r="Y37" i="1" s="1"/>
  <c r="AB46" i="1"/>
  <c r="X46" i="1"/>
  <c r="Y46" i="1" s="1"/>
  <c r="AC44" i="1"/>
  <c r="I42" i="1"/>
  <c r="AB44" i="1"/>
  <c r="AC42" i="1"/>
  <c r="X44" i="1"/>
  <c r="Y44" i="1" s="1"/>
  <c r="X42" i="1"/>
  <c r="Y42" i="1" s="1"/>
  <c r="AC45" i="1"/>
  <c r="AB45" i="1"/>
  <c r="X45" i="1"/>
  <c r="Y45" i="1" s="1"/>
  <c r="AB37" i="1"/>
  <c r="AC39" i="1"/>
  <c r="AB39" i="1"/>
  <c r="X39" i="1"/>
  <c r="Y39" i="1" s="1"/>
  <c r="AC37" i="1"/>
  <c r="AC41" i="1"/>
  <c r="AB41" i="1"/>
  <c r="X41" i="1"/>
  <c r="Y41" i="1" s="1"/>
  <c r="AC30" i="1"/>
  <c r="X38" i="1"/>
  <c r="Y38" i="1" s="1"/>
  <c r="AB35" i="1"/>
  <c r="AC35" i="1"/>
  <c r="X35" i="1"/>
  <c r="Y35" i="1" s="1"/>
  <c r="AC33" i="1"/>
  <c r="AC38" i="1"/>
  <c r="X36" i="1"/>
  <c r="Y36" i="1" s="1"/>
  <c r="AC36" i="1"/>
  <c r="AB33" i="1"/>
  <c r="X33" i="1"/>
  <c r="Y33" i="1" s="1"/>
  <c r="AB31" i="1"/>
  <c r="X31" i="1"/>
  <c r="Y31" i="1" s="1"/>
  <c r="I31" i="1"/>
  <c r="X30" i="1"/>
  <c r="Y30" i="1" s="1"/>
  <c r="AB30" i="1"/>
  <c r="AB32" i="1"/>
  <c r="X32" i="1"/>
  <c r="Y32" i="1" s="1"/>
  <c r="AC34" i="1"/>
  <c r="AB34" i="1"/>
  <c r="AB27" i="1"/>
  <c r="X26" i="1"/>
  <c r="Y26" i="1" s="1"/>
  <c r="AC26" i="1"/>
  <c r="AB28" i="1"/>
  <c r="AB26" i="1"/>
  <c r="X28" i="1"/>
  <c r="Y28" i="1" s="1"/>
  <c r="I28" i="1"/>
  <c r="AC29" i="1"/>
  <c r="AB29" i="1"/>
  <c r="X27" i="1"/>
  <c r="Y27" i="1" s="1"/>
  <c r="AC27" i="1"/>
  <c r="X25" i="1"/>
  <c r="Y25" i="1" s="1"/>
  <c r="AC25" i="1"/>
  <c r="AC21" i="1"/>
  <c r="AC23" i="1"/>
  <c r="AB23" i="1"/>
  <c r="AB21" i="1"/>
  <c r="X23" i="1"/>
  <c r="Y23" i="1" s="1"/>
  <c r="X21" i="1"/>
  <c r="Y21" i="1" s="1"/>
  <c r="AB25" i="1"/>
  <c r="AC22" i="1"/>
  <c r="AB24" i="1"/>
  <c r="X24" i="1"/>
  <c r="Y24" i="1" s="1"/>
  <c r="AB22" i="1"/>
  <c r="X22" i="1"/>
  <c r="Y22" i="1" s="1"/>
  <c r="X19" i="1"/>
  <c r="Y19" i="1" s="1"/>
  <c r="AC20" i="1"/>
  <c r="AB20" i="1"/>
  <c r="AB19" i="1"/>
  <c r="AC19" i="1"/>
  <c r="AB17" i="1"/>
  <c r="AC17" i="1"/>
  <c r="X18" i="1"/>
  <c r="Y18" i="1" s="1"/>
  <c r="AC16" i="1"/>
  <c r="AC18" i="1"/>
  <c r="X17" i="1"/>
  <c r="Y17" i="1" s="1"/>
  <c r="AC10" i="1"/>
  <c r="AB14" i="1"/>
  <c r="AB10" i="1"/>
  <c r="X14" i="1"/>
  <c r="Y14" i="1" s="1"/>
  <c r="AB16" i="1"/>
  <c r="X16" i="1"/>
  <c r="Y16" i="1" s="1"/>
  <c r="X8" i="1"/>
  <c r="Y8" i="1" s="1"/>
  <c r="AB8" i="1"/>
  <c r="AC13" i="1"/>
  <c r="AB11" i="1"/>
  <c r="AB15" i="1"/>
  <c r="AB13" i="1"/>
  <c r="AC15" i="1"/>
  <c r="AC12" i="1"/>
  <c r="AC11" i="1"/>
  <c r="X12" i="1"/>
  <c r="Y12" i="1" s="1"/>
  <c r="X11" i="1"/>
  <c r="Y11" i="1" s="1"/>
  <c r="AC3" i="1"/>
  <c r="AB3" i="1"/>
  <c r="X3" i="1"/>
  <c r="Y3" i="1" s="1"/>
  <c r="X6" i="1"/>
  <c r="Y6" i="1" s="1"/>
  <c r="I6" i="1"/>
  <c r="I7" i="1"/>
  <c r="X7" i="1"/>
  <c r="Y7" i="1" s="1"/>
  <c r="AB7" i="1"/>
  <c r="AC6" i="1"/>
  <c r="AB9" i="1"/>
  <c r="X9" i="1"/>
  <c r="Y9" i="1" s="1"/>
  <c r="AC4" i="1"/>
  <c r="X4" i="1"/>
  <c r="Y4" i="1" s="1"/>
  <c r="AC5" i="1"/>
  <c r="AB5" i="1"/>
  <c r="U2" i="1"/>
  <c r="X2" i="1" l="1"/>
  <c r="Y2" i="1" s="1"/>
  <c r="V2" i="1"/>
  <c r="I2" i="1" s="1"/>
  <c r="AC2" i="1"/>
  <c r="AB2" i="1"/>
  <c r="I3" i="3" l="1"/>
  <c r="J3" i="3" l="1"/>
  <c r="L3" i="3" s="1"/>
</calcChain>
</file>

<file path=xl/sharedStrings.xml><?xml version="1.0" encoding="utf-8"?>
<sst xmlns="http://schemas.openxmlformats.org/spreadsheetml/2006/main" count="468" uniqueCount="208">
  <si>
    <t>Type</t>
  </si>
  <si>
    <t>Category</t>
  </si>
  <si>
    <t>Brand</t>
  </si>
  <si>
    <t>Pricing 1</t>
  </si>
  <si>
    <t>PRODUCT</t>
  </si>
  <si>
    <t>Code</t>
  </si>
  <si>
    <t>Entradas</t>
  </si>
  <si>
    <t>Salidas</t>
  </si>
  <si>
    <t>Stock Actual</t>
  </si>
  <si>
    <t>Costo Unitario (MXN)</t>
  </si>
  <si>
    <t>Costo Unitario (USD)</t>
  </si>
  <si>
    <t>Ganancia</t>
  </si>
  <si>
    <t>Peso (g)</t>
  </si>
  <si>
    <t>USD -&gt; MXN</t>
  </si>
  <si>
    <t>Precio Envío Kilogramo (USD)</t>
  </si>
  <si>
    <t>Fecha</t>
  </si>
  <si>
    <t>Cantidad</t>
  </si>
  <si>
    <t>Costo Envío (USD)</t>
  </si>
  <si>
    <t>Descripcion</t>
  </si>
  <si>
    <t>Precio Venta</t>
  </si>
  <si>
    <t>T0003</t>
  </si>
  <si>
    <t>SHEIN</t>
  </si>
  <si>
    <t>Foto</t>
  </si>
  <si>
    <t>Talla XS</t>
  </si>
  <si>
    <t>Talla XL</t>
  </si>
  <si>
    <t>Talla S</t>
  </si>
  <si>
    <t>Talla M</t>
  </si>
  <si>
    <t>Talla L</t>
  </si>
  <si>
    <t>Talla 38</t>
  </si>
  <si>
    <t>Costo total</t>
  </si>
  <si>
    <t>Comisión 10%</t>
  </si>
  <si>
    <t>Precio</t>
  </si>
  <si>
    <t>Nombre del artículo</t>
  </si>
  <si>
    <t>Talla</t>
  </si>
  <si>
    <t>Código del producto Vendido</t>
  </si>
  <si>
    <t>Nombre del Cliente</t>
  </si>
  <si>
    <t>Nombre del Gestor</t>
  </si>
  <si>
    <t>(Datos a intoducir por el gestor cuando se hace una venta)</t>
  </si>
  <si>
    <t>Entrar datos manual</t>
  </si>
  <si>
    <t>Total</t>
  </si>
  <si>
    <t>Ganancia Unitaria</t>
  </si>
  <si>
    <t>Ganancia x Cant Ventas</t>
  </si>
  <si>
    <t>Precio Final</t>
  </si>
  <si>
    <t>Precio Venta Ideal (x1.5)</t>
  </si>
  <si>
    <t>Detalle de compra</t>
  </si>
  <si>
    <t>Talla Unitalla</t>
  </si>
  <si>
    <t>Detalles de la Compra</t>
  </si>
  <si>
    <t>Talla Mediano</t>
  </si>
  <si>
    <t>Gastos totales</t>
  </si>
  <si>
    <t>Valor Stock Actual</t>
  </si>
  <si>
    <t>Comisión Bazar 25%</t>
  </si>
  <si>
    <t>Talla Grande</t>
  </si>
  <si>
    <t>Precio Promocion</t>
  </si>
  <si>
    <t>NO TOCAR</t>
  </si>
  <si>
    <t>OBLIGATARIO LLENAR</t>
  </si>
  <si>
    <t>Observaciones</t>
  </si>
  <si>
    <t>1. No BORRAR esta fila
2. No ESCRIBIR nada DEBAJO de esta fila,
3. Para CREAR UNA NUEVA, marca esta fila completa (haciendo clic a la izquieda sobre el número de fila) y dale al botón INSERTAR en la barra superior en HOME o INICIO (según idioma)
4. NO eliminar o insertar ninguna columna, excepto al final a la derecha</t>
  </si>
  <si>
    <t>Costo SIN Comision</t>
  </si>
  <si>
    <t>SOLO LLENAR SI TIENE GESTOR
USAR SIEMPRE EL MISMO NOMBRE PARA EL GESTOR</t>
  </si>
  <si>
    <t>Tamaño Grande</t>
  </si>
  <si>
    <t>HAW0001</t>
  </si>
  <si>
    <t>Diadema de Angel Negro</t>
  </si>
  <si>
    <t>HAW0002</t>
  </si>
  <si>
    <t>HAW0003</t>
  </si>
  <si>
    <t>HAW0004</t>
  </si>
  <si>
    <t>HAW0005</t>
  </si>
  <si>
    <t>Botas punta cuadrada</t>
  </si>
  <si>
    <t>Conjunto de vinyl de top y mini falda</t>
  </si>
  <si>
    <t>Botas negras de pierna alta</t>
  </si>
  <si>
    <t>Pantalón flare de vinyl rojo semi acampanado</t>
  </si>
  <si>
    <t>OBLIGATORIO LLENARE</t>
  </si>
  <si>
    <t>Falda básica de tutú con lazo delantero</t>
  </si>
  <si>
    <t>Set sexy disfraz de zebra set de 2 piezas</t>
  </si>
  <si>
    <t>Conjunto de vinyl tornasol de top y mini falda</t>
  </si>
  <si>
    <t>Mono bandeau de vinyl</t>
  </si>
  <si>
    <t>talla L</t>
  </si>
  <si>
    <t>Peluca Larga Lila</t>
  </si>
  <si>
    <t>HAW0006</t>
  </si>
  <si>
    <t>HAW0007</t>
  </si>
  <si>
    <t>HAW0008</t>
  </si>
  <si>
    <t>HAW0009</t>
  </si>
  <si>
    <t>HAW0010</t>
  </si>
  <si>
    <t>HAW0011</t>
  </si>
  <si>
    <t>HAW0012</t>
  </si>
  <si>
    <t>HAW0013</t>
  </si>
  <si>
    <t>HAW0014</t>
  </si>
  <si>
    <t>HAW0015</t>
  </si>
  <si>
    <t>Falda básica de tutú negra</t>
  </si>
  <si>
    <t>Medias pantys con detalle de pierdas brillantes</t>
  </si>
  <si>
    <t>Conjunto disfraz de Monja</t>
  </si>
  <si>
    <t>Gafas de carrera para disfraz de motorista</t>
  </si>
  <si>
    <t xml:space="preserve">Guantes negros traslúcidos </t>
  </si>
  <si>
    <t>Mono disfraz de montadora de motocicleta</t>
  </si>
  <si>
    <t>Gorro invisible para colocación de pelucas</t>
  </si>
  <si>
    <t>Conjunto de disfraz de policía (mono y cinturones)</t>
  </si>
  <si>
    <t>Velo de novia para disfraz</t>
  </si>
  <si>
    <t>Guantes largos blancos traslúcidos</t>
  </si>
  <si>
    <t>Máscara de El Grito</t>
  </si>
  <si>
    <t>Percheros para Pelucas</t>
  </si>
  <si>
    <t>Vestido blanco para conformar disfraz</t>
  </si>
  <si>
    <t>Mono disfraz Mortal Kombat (incluye mono y cuerdas rojas)</t>
  </si>
  <si>
    <t>Conjunto de disfraz con top, tirantes, diadema y shorts</t>
  </si>
  <si>
    <t>Set de 4 piezas de disfraz (body, guantes, mallas, Máscara)</t>
  </si>
  <si>
    <t>Máscara de Bathman</t>
  </si>
  <si>
    <t>Sombrero grande de bruja</t>
  </si>
  <si>
    <t>Máscara de bruja realista con peluca incluída</t>
  </si>
  <si>
    <t>Careta Anonimous</t>
  </si>
  <si>
    <t>Peluca negra con flequillo</t>
  </si>
  <si>
    <t>Juego de 3 piezas para disfraz de abejita</t>
  </si>
  <si>
    <t>Juego de 4 piezas para disfraz de abejita</t>
  </si>
  <si>
    <t>Talla Pequeña</t>
  </si>
  <si>
    <t>Set de Alas y diadema de hada o mariposa para adulto</t>
  </si>
  <si>
    <t>Globo momia</t>
  </si>
  <si>
    <t>Capucha de personaje misterioso adaptable</t>
  </si>
  <si>
    <t>Talla Adulto</t>
  </si>
  <si>
    <t>Diadema minimalista de diablito rojo</t>
  </si>
  <si>
    <t>Diadema minimalista de diablito negro</t>
  </si>
  <si>
    <t>Adorno para kiosco</t>
  </si>
  <si>
    <t>Diadema rosas rojas</t>
  </si>
  <si>
    <t>Diadema rosas blancas</t>
  </si>
  <si>
    <t>Talla pequeño</t>
  </si>
  <si>
    <t>Vestido de Traje de conejita con diadema de orejas</t>
  </si>
  <si>
    <t>Set de 3 piezas de disfraz (body, medias y diadema)</t>
  </si>
  <si>
    <t>Disfraz de diosa egipcia con mangas doradas y banda para la cintura</t>
  </si>
  <si>
    <t>Column1</t>
  </si>
  <si>
    <t>Conjunto de disfraz de 4 piezas (top, falda, medias y diadema)</t>
  </si>
  <si>
    <t>Máscara completa de hombre araña</t>
  </si>
  <si>
    <t>Máscara completa de Miles Morales</t>
  </si>
  <si>
    <t>Talla Unitallas</t>
  </si>
  <si>
    <t>Sompreros de bruja</t>
  </si>
  <si>
    <t>Antifaz bordado</t>
  </si>
  <si>
    <t>Tamaño Unitalla</t>
  </si>
  <si>
    <t>Cuchillo bromista</t>
  </si>
  <si>
    <t>Máscara completa de bruja con sombrero y peluca</t>
  </si>
  <si>
    <t>Disgraz de Diosa griega color negro (vestido y cinturón)</t>
  </si>
  <si>
    <t xml:space="preserve">Set de 3 piezas de alas de mariposa </t>
  </si>
  <si>
    <t>Mascara careta aterrradora</t>
  </si>
  <si>
    <t>talla Unitalla</t>
  </si>
  <si>
    <t>Máscara completa de payaso del terror con mini sombrero integrado</t>
  </si>
  <si>
    <t>Máscara completa de esqueleto endemoniado con peluca</t>
  </si>
  <si>
    <t>Antifaz de conejo sexy</t>
  </si>
  <si>
    <t>Máscara de calabaza aterradora</t>
  </si>
  <si>
    <t>Máscara completa de lucifer</t>
  </si>
  <si>
    <t>Halloween</t>
  </si>
  <si>
    <t>HAW0016</t>
  </si>
  <si>
    <t>HAW0017</t>
  </si>
  <si>
    <t>HAW0018</t>
  </si>
  <si>
    <t>HAW0019</t>
  </si>
  <si>
    <t>HAW0020</t>
  </si>
  <si>
    <t>HAW0021</t>
  </si>
  <si>
    <t>HAW0022</t>
  </si>
  <si>
    <t>HAW0023</t>
  </si>
  <si>
    <t>HAW0024</t>
  </si>
  <si>
    <t>HAW0025</t>
  </si>
  <si>
    <t>HAW0026</t>
  </si>
  <si>
    <t>HAW0027</t>
  </si>
  <si>
    <t>HAW0028</t>
  </si>
  <si>
    <t>HAW0029</t>
  </si>
  <si>
    <t>HAW0030</t>
  </si>
  <si>
    <t>HAW0031</t>
  </si>
  <si>
    <t>HAW0032</t>
  </si>
  <si>
    <t>HAW0033</t>
  </si>
  <si>
    <t>HAW0034</t>
  </si>
  <si>
    <t>HAW0035</t>
  </si>
  <si>
    <t>HAW0036</t>
  </si>
  <si>
    <t>HAW0037</t>
  </si>
  <si>
    <t>HAW0038</t>
  </si>
  <si>
    <t>HAW0039</t>
  </si>
  <si>
    <t>HAW0040</t>
  </si>
  <si>
    <t>HAW0041</t>
  </si>
  <si>
    <t>HAW0042</t>
  </si>
  <si>
    <t>HAW0043</t>
  </si>
  <si>
    <t>HAW0044</t>
  </si>
  <si>
    <t>HAW0045</t>
  </si>
  <si>
    <t>HAW0046</t>
  </si>
  <si>
    <t>HAW0047</t>
  </si>
  <si>
    <t>HAW0048</t>
  </si>
  <si>
    <t>HAW0049</t>
  </si>
  <si>
    <t>HAW0050</t>
  </si>
  <si>
    <t>HAW0051</t>
  </si>
  <si>
    <t>HAW0052</t>
  </si>
  <si>
    <t>HAW0053</t>
  </si>
  <si>
    <t>HAW0054</t>
  </si>
  <si>
    <t>HAW0055</t>
  </si>
  <si>
    <t>HAW0056</t>
  </si>
  <si>
    <t>HAW0057</t>
  </si>
  <si>
    <t>HAW0058</t>
  </si>
  <si>
    <t>HAW0059</t>
  </si>
  <si>
    <t>HAW0060</t>
  </si>
  <si>
    <t>HAW0061</t>
  </si>
  <si>
    <t>HAW0062</t>
  </si>
  <si>
    <t>HAW0063</t>
  </si>
  <si>
    <t>HAW0064</t>
  </si>
  <si>
    <t>HAW0065</t>
  </si>
  <si>
    <t>HAW0066</t>
  </si>
  <si>
    <t>HAW0067</t>
  </si>
  <si>
    <t>HAW0068</t>
  </si>
  <si>
    <t>HAW0069</t>
  </si>
  <si>
    <t>HAW0070</t>
  </si>
  <si>
    <t>HAW0071</t>
  </si>
  <si>
    <t>HAW0072</t>
  </si>
  <si>
    <t>HAW0073</t>
  </si>
  <si>
    <t>HAW0074</t>
  </si>
  <si>
    <t>HAW0075</t>
  </si>
  <si>
    <t>HAW0076</t>
  </si>
  <si>
    <t>HAW0077</t>
  </si>
  <si>
    <t>HAW0078</t>
  </si>
  <si>
    <t>Talla 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</si>
</sst>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-&quot;$&quot;* #,##0.00_-;\-&quot;$&quot;* #,##0.00_-;_-&quot;$&quot;* &quot;-&quot;??_-;_-@_-"/>
    <numFmt numFmtId="166" formatCode="&quot;$&quot;#,##0.0"/>
  </numFmts>
  <fonts count="21">
    <font>
      <sz val="1"/>
      <color indexed="8"/>
      <name val="Helvetica Neue"/>
    </font>
    <font>
      <sz val="12"/>
      <color theme="1"/>
      <name val="Helvetica Neue"/>
      <family val="2"/>
      <scheme val="minor"/>
    </font>
    <font>
      <sz val="10"/>
      <color rgb="FF000000"/>
      <name val="Helvetica Neue"/>
      <family val="2"/>
      <scheme val="major"/>
    </font>
    <font>
      <sz val="10"/>
      <color indexed="8"/>
      <name val="Helvetica Neue"/>
      <family val="2"/>
    </font>
    <font>
      <b/>
      <sz val="10"/>
      <color theme="0"/>
      <name val="Helvetica Neue"/>
      <family val="2"/>
    </font>
    <font>
      <sz val="8"/>
      <name val="Helvetica Neue"/>
      <family val="2"/>
    </font>
    <font>
      <sz val="10"/>
      <color indexed="8"/>
      <name val="Helvetica Neue"/>
      <family val="2"/>
      <scheme val="major"/>
    </font>
    <font>
      <b/>
      <sz val="10"/>
      <color rgb="FF000000"/>
      <name val="Helvetica Neue"/>
      <family val="2"/>
      <scheme val="major"/>
    </font>
    <font>
      <b/>
      <sz val="10"/>
      <color indexed="8"/>
      <name val="Helvetica Neue"/>
      <family val="2"/>
      <scheme val="minor"/>
    </font>
    <font>
      <sz val="10"/>
      <color theme="1"/>
      <name val="Helvetica Neue"/>
      <family val="2"/>
    </font>
    <font>
      <sz val="14"/>
      <color theme="0" tint="-4.9989318521683403E-2"/>
      <name val="Helvetica Neue"/>
      <family val="2"/>
      <scheme val="major"/>
    </font>
    <font>
      <b/>
      <sz val="10"/>
      <color theme="0"/>
      <name val="Helvetica Neue (Headings)"/>
    </font>
    <font>
      <b/>
      <sz val="10"/>
      <color indexed="8"/>
      <name val="Helvetica Neue"/>
      <family val="2"/>
      <scheme val="major"/>
    </font>
    <font>
      <b/>
      <sz val="12"/>
      <color theme="2" tint="-0.89999084444715716"/>
      <name val="Helvetica Neue (Body)"/>
    </font>
    <font>
      <sz val="12"/>
      <color indexed="8"/>
      <name val="Helvetica Neue (Body)"/>
    </font>
    <font>
      <sz val="9"/>
      <color indexed="8"/>
      <name val="Helvetica Neue"/>
      <family val="2"/>
    </font>
    <font>
      <b/>
      <sz val="9"/>
      <color indexed="8"/>
      <name val="Helvetica Neue"/>
      <family val="2"/>
    </font>
    <font>
      <b/>
      <sz val="9"/>
      <color indexed="8"/>
      <name val="Helvetica Neue"/>
      <family val="2"/>
      <scheme val="major"/>
    </font>
    <font>
      <b/>
      <sz val="9"/>
      <color theme="0"/>
      <name val="Helvetica Neue"/>
      <family val="2"/>
    </font>
    <font>
      <b/>
      <sz val="9"/>
      <color theme="0"/>
      <name val="Helvetica Neue (Headings)"/>
    </font>
    <font>
      <sz val="10"/>
      <color theme="1"/>
      <name val="Helvetica Neue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1" fillId="0" borderId="0"/>
    <xf numFmtId="165" fontId="1" fillId="0" borderId="0" applyFont="0" applyFill="0" applyBorder="0" applyAlignment="0" applyProtection="0"/>
    <xf numFmtId="0" fontId="3" fillId="0" borderId="0" applyNumberFormat="0" applyFill="0" applyBorder="0" applyProtection="0">
      <alignment vertical="top" wrapText="1"/>
    </xf>
  </cellStyleXfs>
  <cellXfs count="61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0" fillId="0" borderId="0" xfId="0" applyNumberFormat="1">
      <alignment vertical="top" wrapText="1"/>
    </xf>
    <xf numFmtId="164" fontId="0" fillId="0" borderId="0" xfId="0" applyNumberFormat="1" applyAlignment="1">
      <alignment vertical="top"/>
    </xf>
    <xf numFmtId="164" fontId="6" fillId="0" borderId="2" xfId="0" applyNumberFormat="1" applyFont="1" applyBorder="1" applyAlignment="1">
      <alignment vertical="top"/>
    </xf>
    <xf numFmtId="0" fontId="8" fillId="0" borderId="0" xfId="0" applyNumberFormat="1" applyFont="1" applyAlignment="1">
      <alignment vertical="top"/>
    </xf>
    <xf numFmtId="166" fontId="0" fillId="0" borderId="0" xfId="0" applyNumberFormat="1" applyAlignment="1">
      <alignment vertical="top"/>
    </xf>
    <xf numFmtId="164" fontId="6" fillId="0" borderId="1" xfId="0" applyNumberFormat="1" applyFont="1" applyFill="1" applyBorder="1" applyAlignment="1">
      <alignment horizontal="left" vertical="top"/>
    </xf>
    <xf numFmtId="0" fontId="6" fillId="0" borderId="2" xfId="0" applyNumberFormat="1" applyFont="1" applyBorder="1" applyAlignment="1">
      <alignment vertical="top"/>
    </xf>
    <xf numFmtId="49" fontId="0" fillId="0" borderId="0" xfId="0" applyNumberFormat="1" applyAlignment="1">
      <alignment vertical="top"/>
    </xf>
    <xf numFmtId="164" fontId="6" fillId="6" borderId="4" xfId="0" applyNumberFormat="1" applyFont="1" applyFill="1" applyBorder="1" applyAlignment="1">
      <alignment vertical="top"/>
    </xf>
    <xf numFmtId="49" fontId="6" fillId="6" borderId="4" xfId="0" applyNumberFormat="1" applyFont="1" applyFill="1" applyBorder="1" applyAlignment="1">
      <alignment vertical="top"/>
    </xf>
    <xf numFmtId="164" fontId="10" fillId="6" borderId="4" xfId="0" applyNumberFormat="1" applyFont="1" applyFill="1" applyBorder="1">
      <alignment vertical="top" wrapText="1"/>
    </xf>
    <xf numFmtId="164" fontId="11" fillId="8" borderId="4" xfId="0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vertical="top"/>
    </xf>
    <xf numFmtId="164" fontId="12" fillId="7" borderId="4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vertical="top"/>
    </xf>
    <xf numFmtId="0" fontId="6" fillId="0" borderId="4" xfId="0" applyNumberFormat="1" applyFont="1" applyBorder="1" applyAlignment="1">
      <alignment vertical="top"/>
    </xf>
    <xf numFmtId="164" fontId="6" fillId="0" borderId="0" xfId="0" applyNumberFormat="1" applyFont="1" applyBorder="1" applyAlignment="1">
      <alignment vertical="top"/>
    </xf>
    <xf numFmtId="164" fontId="13" fillId="3" borderId="3" xfId="0" applyNumberFormat="1" applyFont="1" applyFill="1" applyBorder="1" applyAlignment="1">
      <alignment horizontal="center" vertical="center" wrapText="1"/>
    </xf>
    <xf numFmtId="49" fontId="13" fillId="3" borderId="3" xfId="0" applyNumberFormat="1" applyFont="1" applyFill="1" applyBorder="1" applyAlignment="1">
      <alignment horizontal="center" vertical="center" wrapText="1"/>
    </xf>
    <xf numFmtId="49" fontId="13" fillId="3" borderId="3" xfId="0" applyNumberFormat="1" applyFont="1" applyFill="1" applyBorder="1" applyAlignment="1">
      <alignment horizontal="left" vertical="center" wrapText="1"/>
    </xf>
    <xf numFmtId="164" fontId="13" fillId="3" borderId="3" xfId="0" applyNumberFormat="1" applyFont="1" applyFill="1" applyBorder="1" applyAlignment="1">
      <alignment horizontal="left" vertical="center" wrapText="1"/>
    </xf>
    <xf numFmtId="0" fontId="13" fillId="3" borderId="3" xfId="0" applyNumberFormat="1" applyFont="1" applyFill="1" applyBorder="1" applyAlignment="1">
      <alignment horizontal="left" vertical="center" wrapText="1"/>
    </xf>
    <xf numFmtId="166" fontId="13" fillId="3" borderId="3" xfId="0" applyNumberFormat="1" applyFont="1" applyFill="1" applyBorder="1" applyAlignment="1">
      <alignment horizontal="left" vertical="center" wrapText="1"/>
    </xf>
    <xf numFmtId="0" fontId="14" fillId="0" borderId="0" xfId="0" applyNumberFormat="1" applyFont="1" applyAlignment="1">
      <alignment vertical="top"/>
    </xf>
    <xf numFmtId="0" fontId="0" fillId="0" borderId="5" xfId="0" applyBorder="1">
      <alignment vertical="top" wrapText="1"/>
    </xf>
    <xf numFmtId="0" fontId="9" fillId="4" borderId="5" xfId="0" applyNumberFormat="1" applyFont="1" applyFill="1" applyBorder="1" applyAlignment="1">
      <alignment horizontal="center" vertical="top" wrapText="1"/>
    </xf>
    <xf numFmtId="0" fontId="4" fillId="2" borderId="5" xfId="0" applyFont="1" applyFill="1" applyBorder="1">
      <alignment vertical="top" wrapText="1"/>
    </xf>
    <xf numFmtId="164" fontId="0" fillId="2" borderId="5" xfId="0" applyNumberFormat="1" applyFill="1" applyBorder="1">
      <alignment vertical="top" wrapText="1"/>
    </xf>
    <xf numFmtId="164" fontId="0" fillId="0" borderId="5" xfId="0" applyNumberFormat="1" applyBorder="1">
      <alignment vertical="top" wrapText="1"/>
    </xf>
    <xf numFmtId="0" fontId="3" fillId="5" borderId="5" xfId="0" applyFont="1" applyFill="1" applyBorder="1" applyAlignment="1">
      <alignment vertical="center" wrapText="1"/>
    </xf>
    <xf numFmtId="0" fontId="3" fillId="5" borderId="5" xfId="0" applyNumberFormat="1" applyFont="1" applyFill="1" applyBorder="1" applyAlignment="1">
      <alignment vertical="center" wrapText="1"/>
    </xf>
    <xf numFmtId="164" fontId="3" fillId="5" borderId="5" xfId="0" applyNumberFormat="1" applyFont="1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16" fontId="15" fillId="0" borderId="5" xfId="0" applyNumberFormat="1" applyFont="1" applyBorder="1">
      <alignment vertical="top" wrapText="1"/>
    </xf>
    <xf numFmtId="0" fontId="15" fillId="0" borderId="5" xfId="0" applyFont="1" applyBorder="1">
      <alignment vertical="top" wrapText="1"/>
    </xf>
    <xf numFmtId="0" fontId="15" fillId="0" borderId="5" xfId="0" applyNumberFormat="1" applyFont="1" applyBorder="1">
      <alignment vertical="top" wrapText="1"/>
    </xf>
    <xf numFmtId="164" fontId="15" fillId="0" borderId="5" xfId="0" applyNumberFormat="1" applyFont="1" applyBorder="1">
      <alignment vertical="top" wrapText="1"/>
    </xf>
    <xf numFmtId="0" fontId="3" fillId="0" borderId="5" xfId="0" applyFont="1" applyBorder="1">
      <alignment vertical="top" wrapText="1"/>
    </xf>
    <xf numFmtId="0" fontId="15" fillId="6" borderId="5" xfId="0" applyFont="1" applyFill="1" applyBorder="1">
      <alignment vertical="top" wrapText="1"/>
    </xf>
    <xf numFmtId="0" fontId="16" fillId="3" borderId="5" xfId="0" applyFont="1" applyFill="1" applyBorder="1" applyAlignment="1">
      <alignment horizontal="center" vertical="center" wrapText="1"/>
    </xf>
    <xf numFmtId="164" fontId="17" fillId="7" borderId="5" xfId="0" applyNumberFormat="1" applyFont="1" applyFill="1" applyBorder="1" applyAlignment="1">
      <alignment horizontal="center" vertical="center" wrapText="1"/>
    </xf>
    <xf numFmtId="0" fontId="18" fillId="6" borderId="5" xfId="0" applyNumberFormat="1" applyFont="1" applyFill="1" applyBorder="1">
      <alignment vertical="top" wrapText="1"/>
    </xf>
    <xf numFmtId="164" fontId="19" fillId="8" borderId="5" xfId="0" applyNumberFormat="1" applyFont="1" applyFill="1" applyBorder="1" applyAlignment="1">
      <alignment horizontal="center" vertical="center"/>
    </xf>
    <xf numFmtId="164" fontId="15" fillId="6" borderId="5" xfId="0" applyNumberFormat="1" applyFont="1" applyFill="1" applyBorder="1">
      <alignment vertical="top" wrapText="1"/>
    </xf>
    <xf numFmtId="0" fontId="0" fillId="0" borderId="5" xfId="0" applyNumberFormat="1" applyBorder="1">
      <alignment vertical="top" wrapText="1"/>
    </xf>
    <xf numFmtId="164" fontId="2" fillId="0" borderId="2" xfId="0" applyNumberFormat="1" applyFont="1" applyBorder="1" applyAlignment="1">
      <alignment vertical="top"/>
    </xf>
    <xf numFmtId="164" fontId="2" fillId="0" borderId="4" xfId="0" applyNumberFormat="1" applyFont="1" applyBorder="1" applyAlignment="1">
      <alignment vertical="top"/>
    </xf>
    <xf numFmtId="164" fontId="6" fillId="9" borderId="2" xfId="0" applyNumberFormat="1" applyFont="1" applyFill="1" applyBorder="1" applyAlignment="1">
      <alignment vertical="top"/>
    </xf>
    <xf numFmtId="164" fontId="2" fillId="10" borderId="2" xfId="0" applyNumberFormat="1" applyFont="1" applyFill="1" applyBorder="1" applyAlignment="1">
      <alignment vertical="top"/>
    </xf>
    <xf numFmtId="0" fontId="6" fillId="2" borderId="2" xfId="0" applyNumberFormat="1" applyFont="1" applyFill="1" applyBorder="1" applyAlignment="1">
      <alignment vertical="top"/>
    </xf>
    <xf numFmtId="49" fontId="6" fillId="0" borderId="2" xfId="0" applyNumberFormat="1" applyFont="1" applyBorder="1" applyAlignment="1">
      <alignment vertical="top"/>
    </xf>
    <xf numFmtId="164" fontId="6" fillId="9" borderId="4" xfId="0" applyNumberFormat="1" applyFont="1" applyFill="1" applyBorder="1" applyAlignment="1">
      <alignment vertical="top"/>
    </xf>
    <xf numFmtId="164" fontId="7" fillId="0" borderId="4" xfId="0" applyNumberFormat="1" applyFont="1" applyFill="1" applyBorder="1" applyAlignment="1">
      <alignment vertical="top"/>
    </xf>
    <xf numFmtId="164" fontId="20" fillId="0" borderId="4" xfId="0" applyNumberFormat="1" applyFont="1" applyBorder="1" applyAlignment="1">
      <alignment vertical="top"/>
    </xf>
    <xf numFmtId="164" fontId="2" fillId="10" borderId="4" xfId="0" applyNumberFormat="1" applyFont="1" applyFill="1" applyBorder="1" applyAlignment="1">
      <alignment vertical="top"/>
    </xf>
    <xf numFmtId="0" fontId="6" fillId="2" borderId="4" xfId="0" applyNumberFormat="1" applyFont="1" applyFill="1" applyBorder="1" applyAlignment="1">
      <alignment vertical="top"/>
    </xf>
    <xf numFmtId="49" fontId="6" fillId="0" borderId="4" xfId="0" applyNumberFormat="1" applyFont="1" applyBorder="1" applyAlignment="1">
      <alignment vertical="top"/>
    </xf>
    <xf numFmtId="0" fontId="9" fillId="4" borderId="5" xfId="0" applyFont="1" applyFill="1" applyBorder="1" applyAlignment="1">
      <alignment horizontal="center" vertical="top" wrapText="1"/>
    </xf>
    <xf numFmtId="0" fontId="9" fillId="4" borderId="5" xfId="0" applyNumberFormat="1" applyFont="1" applyFill="1" applyBorder="1" applyAlignment="1">
      <alignment horizontal="center" vertical="top" wrapText="1"/>
    </xf>
  </cellXfs>
  <cellStyles count="4">
    <cellStyle name="Currency 2" xfId="2" xr:uid="{3BB60D71-5B20-1D4A-893B-8DF17A09D58A}"/>
    <cellStyle name="Normal" xfId="0" builtinId="0"/>
    <cellStyle name="Normal 2" xfId="1" xr:uid="{BCF8F76E-382B-8349-B625-085B3CC588FE}"/>
    <cellStyle name="Normal 3" xfId="3" xr:uid="{5F3D975B-D499-0B4A-BC52-CB2EEB35894A}"/>
  </cellStyles>
  <dxfs count="60"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/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0" formatCode="General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0" formatCode="General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/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fill>
        <patternFill patternType="solid">
          <fgColor indexed="64"/>
          <bgColor theme="6" tint="-0.249977111117893"/>
        </patternFill>
      </fill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/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major"/>
      </font>
      <numFmt numFmtId="164" formatCode="&quot;$&quot;#,##0.00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major"/>
      </font>
      <numFmt numFmtId="164" formatCode="&quot;$&quot;#,##0.00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fill>
        <patternFill patternType="solid">
          <fgColor rgb="FF000000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border outline="0">
        <top style="thin">
          <color theme="0" tint="-0.49998474074526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alignment horizontal="general" vertical="top" textRotation="0" wrapText="0" indent="0" justifyLastLine="0" shrinkToFit="0" readingOrder="0"/>
    </dxf>
    <dxf>
      <border outline="0"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Helvetica Neue (Body)"/>
        <scheme val="minor"/>
      </font>
      <numFmt numFmtId="164" formatCode="&quot;$&quot;#,##0.00"/>
      <fill>
        <patternFill patternType="solid">
          <fgColor indexed="64"/>
          <bgColor theme="7" tint="0.399975585192419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CDFF"/>
      <color rgb="FFDE9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84</xdr:row>
      <xdr:rowOff>0</xdr:rowOff>
    </xdr:from>
    <xdr:to>
      <xdr:col>0</xdr:col>
      <xdr:colOff>1088887</xdr:colOff>
      <xdr:row>155</xdr:row>
      <xdr:rowOff>165029</xdr:rowOff>
    </xdr:to>
    <xdr:sp macro="" textlink="">
      <xdr:nvSpPr>
        <xdr:cNvPr id="11644" name="AutoShape 2485">
          <a:extLst>
            <a:ext uri="{FF2B5EF4-FFF2-40B4-BE49-F238E27FC236}">
              <a16:creationId xmlns:a16="http://schemas.microsoft.com/office/drawing/2014/main" id="{C3B9F419-2A80-EC4B-A747-7CEE7B354AAB}"/>
            </a:ext>
          </a:extLst>
        </xdr:cNvPr>
        <xdr:cNvSpPr>
          <a:spLocks noChangeAspect="1" noChangeArrowheads="1"/>
        </xdr:cNvSpPr>
      </xdr:nvSpPr>
      <xdr:spPr bwMode="auto">
        <a:xfrm>
          <a:off x="800100" y="440042300"/>
          <a:ext cx="1066800" cy="215818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800100</xdr:colOff>
      <xdr:row>84</xdr:row>
      <xdr:rowOff>0</xdr:rowOff>
    </xdr:from>
    <xdr:to>
      <xdr:col>0</xdr:col>
      <xdr:colOff>1088887</xdr:colOff>
      <xdr:row>155</xdr:row>
      <xdr:rowOff>165028</xdr:rowOff>
    </xdr:to>
    <xdr:sp macro="" textlink="">
      <xdr:nvSpPr>
        <xdr:cNvPr id="12253" name="AutoShape 2485">
          <a:extLst>
            <a:ext uri="{FF2B5EF4-FFF2-40B4-BE49-F238E27FC236}">
              <a16:creationId xmlns:a16="http://schemas.microsoft.com/office/drawing/2014/main" id="{D274D523-E7B2-774D-A222-C709BD159DB2}"/>
            </a:ext>
          </a:extLst>
        </xdr:cNvPr>
        <xdr:cNvSpPr>
          <a:spLocks noChangeAspect="1" noChangeArrowheads="1"/>
        </xdr:cNvSpPr>
      </xdr:nvSpPr>
      <xdr:spPr bwMode="auto">
        <a:xfrm>
          <a:off x="800100" y="440042300"/>
          <a:ext cx="1066800" cy="21581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33867</xdr:colOff>
      <xdr:row>143</xdr:row>
      <xdr:rowOff>95673</xdr:rowOff>
    </xdr:from>
    <xdr:to>
      <xdr:col>1</xdr:col>
      <xdr:colOff>528740</xdr:colOff>
      <xdr:row>145</xdr:row>
      <xdr:rowOff>187113</xdr:rowOff>
    </xdr:to>
    <xdr:pic>
      <xdr:nvPicPr>
        <xdr:cNvPr id="1098" name="Picture 1097">
          <a:extLst>
            <a:ext uri="{FF2B5EF4-FFF2-40B4-BE49-F238E27FC236}">
              <a16:creationId xmlns:a16="http://schemas.microsoft.com/office/drawing/2014/main" id="{668BC518-58C5-0B44-9574-33E0A95A6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0600" y="848489540"/>
          <a:ext cx="494873" cy="5994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F7A77-AA9A-9049-9BD3-D03FDDAB2B95}" name="STOCK" displayName="STOCK" ref="A1:AD85" totalsRowShown="0" headerRowDxfId="48" dataDxfId="46" headerRowBorderDxfId="47" tableBorderDxfId="45">
  <autoFilter ref="A1:AD85" xr:uid="{2C3F7A77-AA9A-9049-9BD3-D03FDDAB2B95}"/>
  <tableColumns count="30">
    <tableColumn id="28" xr3:uid="{0CDE7E80-246F-9642-A518-1282133B0DD5}" name="Code" dataDxfId="44"/>
    <tableColumn id="1" xr3:uid="{320C9ACC-DA44-5349-B594-66D7A9C044C5}" name="Foto" dataDxfId="43"/>
    <tableColumn id="3" xr3:uid="{F2B89EA9-E152-AC45-BAD1-18B8A1A78055}" name="Type" dataDxfId="42"/>
    <tableColumn id="4" xr3:uid="{E079105E-5F52-DC43-8691-683EFDF2D6A8}" name="Category" dataDxfId="41"/>
    <tableColumn id="5" xr3:uid="{DC8749DD-8D68-5641-B45F-3231107C111B}" name="Nombre del artículo" dataDxfId="40"/>
    <tableColumn id="6" xr3:uid="{5ACC1848-DB9A-1D4E-8959-7ACE34F9684E}" name="Talla" dataDxfId="39"/>
    <tableColumn id="7" xr3:uid="{64C559F8-872F-9C40-926B-1FBAD12F046B}" name="Brand" dataDxfId="38"/>
    <tableColumn id="12" xr3:uid="{AC24821D-9AD1-3A46-A2DD-6430B612E786}" name="Precio" dataDxfId="37">
      <calculatedColumnFormula>STOCK[[#This Row],[Precio Final]]</calculatedColumnFormula>
    </tableColumn>
    <tableColumn id="13" xr3:uid="{99FED3F8-23A2-7D44-A402-D8E46215D411}" name="Pricing 1" dataDxfId="36">
      <calculatedColumnFormula>STOCK[[#This Row],[Precio Venta Ideal (x1.5)]]</calculatedColumnFormula>
    </tableColumn>
    <tableColumn id="15" xr3:uid="{A92ECA4D-AC2B-A744-AA0A-A77850574C37}" name="Entradas" dataDxfId="35"/>
    <tableColumn id="16" xr3:uid="{616B21E5-25FD-B94F-97F9-58B8EDC40DE6}" name="Salidas" dataDxfId="34">
      <calculatedColumnFormula>SUMIFS(VENTAS[Cantidad],VENTAS[Código del producto Vendido],STOCK[[#This Row],[Code]])</calculatedColumnFormula>
    </tableColumn>
    <tableColumn id="17" xr3:uid="{9D7AB1D3-B97D-A245-B71B-95057FAAC447}" name="Stock Actual" dataDxfId="33">
      <calculatedColumnFormula>STOCK[[#This Row],[Entradas]]-STOCK[[#This Row],[Salidas]]</calculatedColumnFormula>
    </tableColumn>
    <tableColumn id="8" xr3:uid="{CD73F642-108F-9C4A-8F93-51BCE0CF89A6}" name="Comisión 10%" dataDxfId="32">
      <calculatedColumnFormula>STOCK[[#This Row],[Precio Final]]*10%</calculatedColumnFormula>
    </tableColumn>
    <tableColumn id="18" xr3:uid="{C19FC3A5-7F68-BD46-AB51-847A5CF1C420}" name="Costo Unitario (MXN)" dataDxfId="31"/>
    <tableColumn id="19" xr3:uid="{AA7C9989-9B9A-DE41-84B3-E777B0CFFC80}" name="USD -&gt; MXN" dataDxfId="30"/>
    <tableColumn id="30" xr3:uid="{CE4D401D-D309-874C-AE19-2ED6BF0CF5A9}" name="Column1" dataDxfId="29"/>
    <tableColumn id="20" xr3:uid="{47CEAB57-BA58-3A4E-8836-7547C0A8670B}" name="Costo Unitario (USD)" dataDxfId="28">
      <calculatedColumnFormula>N2/O2</calculatedColumnFormula>
    </tableColumn>
    <tableColumn id="21" xr3:uid="{6044B009-325A-1E48-996D-3795B08AD37D}" name="Peso (g)" dataDxfId="27"/>
    <tableColumn id="22" xr3:uid="{3FE36986-70B1-7045-B79B-1F306E510CCC}" name="Precio Envío Kilogramo (USD)" dataDxfId="26"/>
    <tableColumn id="23" xr3:uid="{8E0BCE09-A215-4E49-9ADF-CC46A3A57580}" name="Costo Envío (USD)" dataDxfId="25">
      <calculatedColumnFormula>STOCK[[#This Row],[Peso (g)]]*STOCK[[#This Row],[Precio Envío Kilogramo (USD)]]/1000</calculatedColumnFormula>
    </tableColumn>
    <tableColumn id="25" xr3:uid="{D2FD5BA1-0777-4446-96AC-0A15858284E3}" name="Costo total" dataDxfId="24">
      <calculatedColumnFormula>STOCK[[#This Row],[Costo Unitario (USD)]]+STOCK[[#This Row],[Costo Envío (USD)]]+STOCK[[#This Row],[Comisión 10%]]</calculatedColumnFormula>
    </tableColumn>
    <tableColumn id="26" xr3:uid="{0CF8E044-9EA3-C143-9605-5C9780CD5463}" name="Precio Venta Ideal (x1.5)" dataDxfId="23">
      <calculatedColumnFormula>ROUNDUP(U2,0)</calculatedColumnFormula>
    </tableColumn>
    <tableColumn id="14" xr3:uid="{F696554F-9947-834E-9EAD-4D4726C2FF95}" name="Precio Final" dataDxfId="22"/>
    <tableColumn id="27" xr3:uid="{BC945D69-9F4B-7A40-8582-5050E162AF5D}" name="Ganancia Unitaria" dataDxfId="21">
      <calculatedColumnFormula>STOCK[[#This Row],[Precio Final]]-STOCK[[#This Row],[Costo total]]</calculatedColumnFormula>
    </tableColumn>
    <tableColumn id="9" xr3:uid="{1FAF5B63-ACBA-B242-90DB-527D9503C481}" name="Ganancia x Cant Ventas" dataDxfId="20">
      <calculatedColumnFormula>STOCK[[#This Row],[Ganancia Unitaria]]*STOCK[[#This Row],[Salidas]]</calculatedColumnFormula>
    </tableColumn>
    <tableColumn id="2" xr3:uid="{C756BB23-1EDA-C348-A3F9-8A96A71F7019}" name="Detalles de la Compra" dataDxfId="19"/>
    <tableColumn id="11" xr3:uid="{26BCEB9F-AB2B-5E44-9823-BCD18B1CB208}" name="Comisión Bazar 25%" dataDxfId="18"/>
    <tableColumn id="10" xr3:uid="{87671A5C-EC68-EF4A-9618-6A934F304BAD}" name="Gastos totales" dataDxfId="17">
      <calculatedColumnFormula>STOCK[[#This Row],[Costo total]]*STOCK[[#This Row],[Entradas]]</calculatedColumnFormula>
    </tableColumn>
    <tableColumn id="24" xr3:uid="{A10D49C4-19A5-574A-B9F1-0BFB93A95AD3}" name="Valor Stock Actual" dataDxfId="16">
      <calculatedColumnFormula>STOCK[[#This Row],[Stock Actual]]*STOCK[[#This Row],[Costo total]]</calculatedColumnFormula>
    </tableColumn>
    <tableColumn id="29" xr3:uid="{814176B4-7D27-FC45-8C85-CA4821BC7959}" name="Precio Promocion" dataDxfId="15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4EA521-20AF-4144-BFD6-B4CAB243FD5C}" name="VENTAS" displayName="VENTAS" ref="A2:M4" totalsRowShown="0" headerRowDxfId="14" dataDxfId="13">
  <autoFilter ref="A2:M4" xr:uid="{E74EA521-20AF-4144-BFD6-B4CAB243FD5C}"/>
  <tableColumns count="13">
    <tableColumn id="10" xr3:uid="{254F3DD0-681F-D044-B8E6-8248EFC4ED42}" name="Fecha" dataDxfId="12"/>
    <tableColumn id="1" xr3:uid="{38627A9A-B916-AF4B-908A-31BF87EAFB17}" name="Detalle de compra" dataDxfId="11"/>
    <tableColumn id="2" xr3:uid="{9EDBBC6B-BCEB-D240-81DB-54EF41D3621F}" name="Nombre del Cliente" dataDxfId="10"/>
    <tableColumn id="16" xr3:uid="{D2D2C60C-24F5-A14F-A6D4-FACCA6B9AFC1}" name="Nombre del Gestor" dataDxfId="9"/>
    <tableColumn id="3" xr3:uid="{1F529DD5-D1C2-4249-BF1F-4D042CBB0180}" name="Código del producto Vendido" dataDxfId="8"/>
    <tableColumn id="4" xr3:uid="{629DE25C-9AF7-2D4D-8069-354EDE47972C}" name="Descripcion" dataDxfId="7">
      <calculatedColumnFormula>IFERROR(VLOOKUP(VENTAS[[#This Row],[Código del producto Vendido]],STOCK[],5,FALSE),"-")</calculatedColumnFormula>
    </tableColumn>
    <tableColumn id="5" xr3:uid="{2D8E74F0-BFC9-3345-9C72-753D75E3B370}" name="Cantidad" dataDxfId="6"/>
    <tableColumn id="6" xr3:uid="{36BE525D-D788-A445-9780-12D5093CE733}" name="Precio Venta" dataDxfId="5"/>
    <tableColumn id="9" xr3:uid="{C7149008-C071-C449-8FD5-0D78B763144A}" name="Total" dataDxfId="4">
      <calculatedColumnFormula>VENTAS[[#This Row],[Cantidad]]*VENTAS[[#This Row],[Precio Venta]]</calculatedColumnFormula>
    </tableColumn>
    <tableColumn id="17" xr3:uid="{F982F0FF-F144-0E44-9EA6-4B1C618EBFC1}" name="Comisión 10%" dataDxfId="3">
      <calculatedColumnFormula>IF(VENTAS[[#This Row],[Nombre del Gestor]]&gt;1,  VENTAS[[#This Row],[Total]]*10%, 0)</calculatedColumnFormula>
    </tableColumn>
    <tableColumn id="7" xr3:uid="{8DAE9700-3722-EE49-8126-9BBFB9E8BC1C}" name="Costo SIN Comision" dataDxfId="2">
      <calculatedColumnFormula>IFERROR(VLOOKUP(VENTAS[[#This Row],[Código del producto Vendido]],STOCK[],16,FALSE)*VENTAS[[#This Row],[Cantidad]] + VLOOKUP(VENTAS[[#This Row],[Código del producto Vendido]],STOCK[],19,FALSE)*VENTAS[[#This Row],[Cantidad]],VENTAS[[#This Row],[Total]])</calculatedColumnFormula>
    </tableColumn>
    <tableColumn id="8" xr3:uid="{0AF0F1FD-94AA-9344-8CD7-35AB106FDE9E}" name="Ganancia" dataDxfId="1">
      <calculatedColumnFormula>VENTAS[[#This Row],[Total]]-VENTAS[[#This Row],[Comisión 10%]]-VENTAS[[#This Row],[Costo SIN Comision]]</calculatedColumnFormula>
    </tableColumn>
    <tableColumn id="11" xr3:uid="{2430B914-035B-E547-A84A-68B44DC4539C}" name="Observacione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D89"/>
  <sheetViews>
    <sheetView showGridLines="0" tabSelected="1" topLeftCell="C1" zoomScale="142" zoomScaleNormal="110" workbookViewId="0">
      <pane ySplit="1" topLeftCell="A77" activePane="bottomLeft" state="frozen"/>
      <selection activeCell="D1" sqref="D1"/>
      <selection pane="bottomLeft" activeCell="L45" sqref="L45"/>
    </sheetView>
  </sheetViews>
  <sheetFormatPr baseColWidth="10" defaultColWidth="8" defaultRowHeight="20" customHeight="1"/>
  <cols>
    <col min="1" max="1" width="93" style="1" bestFit="1" customWidth="1"/>
    <col min="2" max="3" width="68" style="1" bestFit="1" customWidth="1"/>
    <col min="4" max="4" width="132" style="5" customWidth="1"/>
    <col min="5" max="5" width="257" style="2" customWidth="1"/>
    <col min="6" max="6" width="104" style="2" customWidth="1"/>
    <col min="7" max="7" width="3" style="1" hidden="1" customWidth="1"/>
    <col min="8" max="9" width="70" style="1" bestFit="1" customWidth="1"/>
    <col min="10" max="10" width="59" style="1" bestFit="1" customWidth="1"/>
    <col min="11" max="11" width="70" style="1" bestFit="1" customWidth="1"/>
    <col min="12" max="12" width="71" style="1" bestFit="1" customWidth="1"/>
    <col min="13" max="13" width="70" style="1" bestFit="1" customWidth="1"/>
    <col min="14" max="14" width="74" style="1" bestFit="1" customWidth="1"/>
    <col min="15" max="15" width="53" style="3" bestFit="1" customWidth="1"/>
    <col min="16" max="16" width="72" style="3" bestFit="1" customWidth="1"/>
    <col min="17" max="17" width="70" style="1" customWidth="1"/>
    <col min="18" max="18" width="106" style="1" bestFit="1" customWidth="1"/>
    <col min="19" max="19" width="60" style="3" bestFit="1" customWidth="1"/>
    <col min="20" max="20" width="70" style="3" bestFit="1" customWidth="1"/>
    <col min="21" max="21" width="94" style="6" bestFit="1" customWidth="1"/>
    <col min="22" max="22" width="52" style="3" bestFit="1" customWidth="1"/>
    <col min="23" max="23" width="74" style="3" bestFit="1" customWidth="1"/>
    <col min="24" max="24" width="76" style="3" bestFit="1" customWidth="1"/>
    <col min="25" max="25" width="213" style="9" bestFit="1" customWidth="1"/>
    <col min="26" max="26" width="76" style="1" bestFit="1" customWidth="1"/>
    <col min="27" max="28" width="70" style="1" bestFit="1" customWidth="1"/>
    <col min="29" max="29" width="64" style="1" bestFit="1" customWidth="1"/>
    <col min="30" max="16384" width="8" style="1"/>
  </cols>
  <sheetData>
    <row r="1" spans="1:30" s="25" customFormat="1" ht="55" customHeight="1">
      <c r="A1" s="19" t="s">
        <v>5</v>
      </c>
      <c r="B1" s="19" t="s">
        <v>22</v>
      </c>
      <c r="C1" s="20" t="s">
        <v>0</v>
      </c>
      <c r="D1" s="21" t="s">
        <v>1</v>
      </c>
      <c r="E1" s="21" t="s">
        <v>32</v>
      </c>
      <c r="F1" s="21" t="s">
        <v>33</v>
      </c>
      <c r="G1" s="21" t="s">
        <v>2</v>
      </c>
      <c r="H1" s="21" t="s">
        <v>31</v>
      </c>
      <c r="I1" s="22" t="s">
        <v>3</v>
      </c>
      <c r="J1" s="23" t="s">
        <v>6</v>
      </c>
      <c r="K1" s="23" t="s">
        <v>7</v>
      </c>
      <c r="L1" s="23" t="s">
        <v>8</v>
      </c>
      <c r="M1" s="21" t="s">
        <v>30</v>
      </c>
      <c r="N1" s="22" t="s">
        <v>9</v>
      </c>
      <c r="O1" s="22" t="s">
        <v>13</v>
      </c>
      <c r="P1" s="22" t="s">
        <v>124</v>
      </c>
      <c r="Q1" s="22" t="s">
        <v>10</v>
      </c>
      <c r="R1" s="23" t="s">
        <v>12</v>
      </c>
      <c r="S1" s="22" t="s">
        <v>14</v>
      </c>
      <c r="T1" s="22" t="s">
        <v>17</v>
      </c>
      <c r="U1" s="22" t="s">
        <v>29</v>
      </c>
      <c r="V1" s="24" t="s">
        <v>43</v>
      </c>
      <c r="W1" s="22" t="s">
        <v>42</v>
      </c>
      <c r="X1" s="22" t="s">
        <v>40</v>
      </c>
      <c r="Y1" s="22" t="s">
        <v>41</v>
      </c>
      <c r="Z1" s="21" t="s">
        <v>46</v>
      </c>
      <c r="AA1" s="22" t="s">
        <v>50</v>
      </c>
      <c r="AB1" s="22" t="s">
        <v>48</v>
      </c>
      <c r="AC1" s="22" t="s">
        <v>49</v>
      </c>
      <c r="AD1" s="22" t="s">
        <v>52</v>
      </c>
    </row>
    <row r="2" spans="1:30" s="4" customFormat="1" ht="50" customHeight="1">
      <c r="A2" s="4" t="s">
        <v>60</v>
      </c>
      <c r="B2" s="7"/>
      <c r="C2" s="4" t="s">
        <v>4</v>
      </c>
      <c r="D2" s="55" t="s">
        <v>143</v>
      </c>
      <c r="E2" s="4" t="s">
        <v>61</v>
      </c>
      <c r="F2" s="4" t="s">
        <v>45</v>
      </c>
      <c r="G2" s="4" t="s">
        <v>21</v>
      </c>
      <c r="H2" s="4">
        <f>STOCK[[#This Row],[Precio Final]]</f>
        <v>8</v>
      </c>
      <c r="I2" s="4">
        <f>STOCK[[#This Row],[Precio Venta Ideal (x1.5)]]</f>
        <v>9.5249999999999986</v>
      </c>
      <c r="J2" s="8">
        <v>10</v>
      </c>
      <c r="K2" s="8">
        <f>SUMIFS(VENTAS[Cantidad],VENTAS[Código del producto Vendido],STOCK[[#This Row],[Code]])</f>
        <v>0</v>
      </c>
      <c r="L2" s="8">
        <f>STOCK[[#This Row],[Entradas]]-STOCK[[#This Row],[Salidas]]</f>
        <v>10</v>
      </c>
      <c r="M2" s="4">
        <f>STOCK[[#This Row],[Precio Final]]*10%</f>
        <v>0.8</v>
      </c>
      <c r="N2" s="4">
        <v>49</v>
      </c>
      <c r="O2" s="4">
        <v>18</v>
      </c>
      <c r="Q2" s="4">
        <v>4.5</v>
      </c>
      <c r="R2" s="8">
        <v>95</v>
      </c>
      <c r="S2" s="4">
        <v>17</v>
      </c>
      <c r="T2" s="4">
        <v>1.05</v>
      </c>
      <c r="U2" s="4">
        <f>STOCK[[#This Row],[Costo Unitario (USD)]]+STOCK[[#This Row],[Costo Envío (USD)]]+STOCK[[#This Row],[Comisión 10%]]</f>
        <v>6.35</v>
      </c>
      <c r="V2" s="4">
        <f>STOCK[[#This Row],[Costo total]]*1.5</f>
        <v>9.5249999999999986</v>
      </c>
      <c r="W2" s="4">
        <v>8</v>
      </c>
      <c r="X2" s="4">
        <f>STOCK[[#This Row],[Precio Final]]-STOCK[[#This Row],[Costo total]]</f>
        <v>1.6500000000000004</v>
      </c>
      <c r="Y2" s="4">
        <f>STOCK[[#This Row],[Ganancia Unitaria]]*STOCK[[#This Row],[Salidas]]</f>
        <v>0</v>
      </c>
      <c r="AB2" s="4">
        <f>STOCK[[#This Row],[Costo total]]*STOCK[[#This Row],[Entradas]]</f>
        <v>63.5</v>
      </c>
      <c r="AC2" s="4">
        <f>STOCK[[#This Row],[Stock Actual]]*STOCK[[#This Row],[Costo total]]</f>
        <v>63.5</v>
      </c>
    </row>
    <row r="3" spans="1:30" s="4" customFormat="1" ht="50" customHeight="1">
      <c r="A3" s="4" t="s">
        <v>62</v>
      </c>
      <c r="B3" s="49"/>
      <c r="C3" s="4" t="s">
        <v>4</v>
      </c>
      <c r="D3" s="55" t="s">
        <v>143</v>
      </c>
      <c r="E3" s="50" t="s">
        <v>66</v>
      </c>
      <c r="F3" s="50" t="s">
        <v>28</v>
      </c>
      <c r="H3" s="4">
        <f>STOCK[[#This Row],[Precio Final]]</f>
        <v>70</v>
      </c>
      <c r="I3" s="47">
        <f>STOCK[[#This Row],[Precio Venta Ideal (x1.5)]]</f>
        <v>75.824999999999989</v>
      </c>
      <c r="J3" s="51">
        <v>1</v>
      </c>
      <c r="K3" s="8">
        <f>SUMIFS(VENTAS[Cantidad],VENTAS[Código del producto Vendido],STOCK[[#This Row],[Code]])</f>
        <v>0</v>
      </c>
      <c r="L3" s="8">
        <f>STOCK[[#This Row],[Entradas]]-STOCK[[#This Row],[Salidas]]</f>
        <v>1</v>
      </c>
      <c r="M3" s="4">
        <f>STOCK[[#This Row],[Precio Final]]*10%</f>
        <v>7</v>
      </c>
      <c r="Q3" s="4">
        <v>42.5</v>
      </c>
      <c r="R3" s="8"/>
      <c r="T3" s="4">
        <v>1.05</v>
      </c>
      <c r="U3" s="4">
        <f>STOCK[[#This Row],[Costo Unitario (USD)]]+STOCK[[#This Row],[Costo Envío (USD)]]+STOCK[[#This Row],[Comisión 10%]]</f>
        <v>50.55</v>
      </c>
      <c r="V3" s="4">
        <f>STOCK[[#This Row],[Costo total]]*1.5</f>
        <v>75.824999999999989</v>
      </c>
      <c r="W3" s="4">
        <v>70</v>
      </c>
      <c r="X3" s="4">
        <f>STOCK[[#This Row],[Precio Final]]-STOCK[[#This Row],[Costo total]]</f>
        <v>19.450000000000003</v>
      </c>
      <c r="Y3" s="4">
        <f>STOCK[[#This Row],[Ganancia Unitaria]]*STOCK[[#This Row],[Salidas]]</f>
        <v>0</v>
      </c>
      <c r="Z3" s="52"/>
      <c r="AB3" s="4">
        <f>STOCK[[#This Row],[Costo total]]*STOCK[[#This Row],[Entradas]]</f>
        <v>50.55</v>
      </c>
      <c r="AC3" s="4">
        <f>STOCK[[#This Row],[Stock Actual]]*STOCK[[#This Row],[Costo total]]</f>
        <v>50.55</v>
      </c>
    </row>
    <row r="4" spans="1:30" s="4" customFormat="1" ht="50" customHeight="1">
      <c r="A4" s="4" t="s">
        <v>63</v>
      </c>
      <c r="B4" s="49"/>
      <c r="C4" s="4" t="s">
        <v>4</v>
      </c>
      <c r="D4" s="55" t="s">
        <v>143</v>
      </c>
      <c r="E4" s="50" t="s">
        <v>73</v>
      </c>
      <c r="F4" s="50" t="s">
        <v>26</v>
      </c>
      <c r="H4" s="4">
        <f>STOCK[[#This Row],[Precio Final]]</f>
        <v>25</v>
      </c>
      <c r="I4" s="47">
        <f>STOCK[[#This Row],[Precio Venta Ideal (x1.5)]]</f>
        <v>21.825000000000003</v>
      </c>
      <c r="J4" s="51">
        <v>3</v>
      </c>
      <c r="K4" s="8">
        <f>SUMIFS(VENTAS[Cantidad],VENTAS[Código del producto Vendido],STOCK[[#This Row],[Code]])</f>
        <v>0</v>
      </c>
      <c r="L4" s="8">
        <f>STOCK[[#This Row],[Entradas]]-STOCK[[#This Row],[Salidas]]</f>
        <v>3</v>
      </c>
      <c r="M4" s="4">
        <f>STOCK[[#This Row],[Precio Final]]*10%</f>
        <v>2.5</v>
      </c>
      <c r="Q4" s="4">
        <v>11</v>
      </c>
      <c r="R4" s="8"/>
      <c r="T4" s="4">
        <v>1.05</v>
      </c>
      <c r="U4" s="4">
        <f>STOCK[[#This Row],[Costo Unitario (USD)]]+STOCK[[#This Row],[Costo Envío (USD)]]+STOCK[[#This Row],[Comisión 10%]]</f>
        <v>14.55</v>
      </c>
      <c r="V4" s="4">
        <f>STOCK[[#This Row],[Costo total]]*1.5</f>
        <v>21.825000000000003</v>
      </c>
      <c r="W4" s="4">
        <v>25</v>
      </c>
      <c r="X4" s="4">
        <f>STOCK[[#This Row],[Precio Final]]-STOCK[[#This Row],[Costo total]]</f>
        <v>10.45</v>
      </c>
      <c r="Y4" s="4">
        <f>STOCK[[#This Row],[Ganancia Unitaria]]*STOCK[[#This Row],[Salidas]]</f>
        <v>0</v>
      </c>
      <c r="Z4" s="52"/>
      <c r="AB4" s="4">
        <f>STOCK[[#This Row],[Costo total]]*STOCK[[#This Row],[Entradas]]</f>
        <v>43.650000000000006</v>
      </c>
      <c r="AC4" s="4">
        <f>STOCK[[#This Row],[Stock Actual]]*STOCK[[#This Row],[Costo total]]</f>
        <v>43.650000000000006</v>
      </c>
    </row>
    <row r="5" spans="1:30" s="4" customFormat="1" ht="50" customHeight="1">
      <c r="A5" s="4" t="s">
        <v>64</v>
      </c>
      <c r="B5" s="53"/>
      <c r="C5" s="4" t="s">
        <v>4</v>
      </c>
      <c r="D5" s="55" t="s">
        <v>143</v>
      </c>
      <c r="E5" s="56" t="s">
        <v>68</v>
      </c>
      <c r="F5" s="56" t="s">
        <v>28</v>
      </c>
      <c r="G5" s="16"/>
      <c r="H5" s="16">
        <f>STOCK[[#This Row],[Precio Final]]</f>
        <v>50</v>
      </c>
      <c r="I5" s="48">
        <f>STOCK[[#This Row],[Precio Venta Ideal (x1.5)]]</f>
        <v>32.700000000000003</v>
      </c>
      <c r="J5" s="57">
        <v>1</v>
      </c>
      <c r="K5" s="17">
        <f>SUMIFS(VENTAS[Cantidad],VENTAS[Código del producto Vendido],STOCK[[#This Row],[Code]])</f>
        <v>0</v>
      </c>
      <c r="L5" s="17">
        <f>STOCK[[#This Row],[Entradas]]-STOCK[[#This Row],[Salidas]]</f>
        <v>1</v>
      </c>
      <c r="M5" s="16">
        <f>STOCK[[#This Row],[Precio Final]]*10%</f>
        <v>5</v>
      </c>
      <c r="N5" s="16"/>
      <c r="O5" s="16"/>
      <c r="P5" s="16"/>
      <c r="Q5" s="16">
        <v>15.75</v>
      </c>
      <c r="R5" s="17"/>
      <c r="S5" s="16"/>
      <c r="T5" s="4">
        <v>1.05</v>
      </c>
      <c r="U5" s="16">
        <f>STOCK[[#This Row],[Costo Unitario (USD)]]+STOCK[[#This Row],[Costo Envío (USD)]]+STOCK[[#This Row],[Comisión 10%]]</f>
        <v>21.8</v>
      </c>
      <c r="V5" s="4">
        <f>STOCK[[#This Row],[Costo total]]*1.5</f>
        <v>32.700000000000003</v>
      </c>
      <c r="W5" s="16">
        <v>50</v>
      </c>
      <c r="X5" s="16">
        <f>STOCK[[#This Row],[Precio Final]]-STOCK[[#This Row],[Costo total]]</f>
        <v>28.2</v>
      </c>
      <c r="Y5" s="16">
        <f>STOCK[[#This Row],[Ganancia Unitaria]]*STOCK[[#This Row],[Salidas]]</f>
        <v>0</v>
      </c>
      <c r="Z5" s="58"/>
      <c r="AA5" s="16"/>
      <c r="AB5" s="16">
        <f>STOCK[[#This Row],[Costo total]]*STOCK[[#This Row],[Entradas]]</f>
        <v>21.8</v>
      </c>
      <c r="AC5" s="16">
        <f>STOCK[[#This Row],[Stock Actual]]*STOCK[[#This Row],[Costo total]]</f>
        <v>21.8</v>
      </c>
      <c r="AD5" s="16"/>
    </row>
    <row r="6" spans="1:30" s="4" customFormat="1" ht="50" customHeight="1">
      <c r="A6" s="4" t="s">
        <v>65</v>
      </c>
      <c r="B6" s="53"/>
      <c r="C6" s="4" t="s">
        <v>4</v>
      </c>
      <c r="D6" s="55" t="s">
        <v>143</v>
      </c>
      <c r="E6" s="56" t="s">
        <v>69</v>
      </c>
      <c r="F6" s="56" t="s">
        <v>25</v>
      </c>
      <c r="G6" s="16"/>
      <c r="H6" s="16">
        <f>STOCK[[#This Row],[Precio Final]]</f>
        <v>25</v>
      </c>
      <c r="I6" s="48">
        <f>STOCK[[#This Row],[Precio Venta Ideal (x1.5)]]</f>
        <v>19.575000000000003</v>
      </c>
      <c r="J6" s="57">
        <v>1</v>
      </c>
      <c r="K6" s="17">
        <f>SUMIFS(VENTAS[Cantidad],VENTAS[Código del producto Vendido],STOCK[[#This Row],[Code]])</f>
        <v>0</v>
      </c>
      <c r="L6" s="17">
        <f>STOCK[[#This Row],[Entradas]]-STOCK[[#This Row],[Salidas]]</f>
        <v>1</v>
      </c>
      <c r="M6" s="16">
        <f>STOCK[[#This Row],[Precio Final]]*10%</f>
        <v>2.5</v>
      </c>
      <c r="N6" s="16"/>
      <c r="O6" s="16"/>
      <c r="P6" s="16"/>
      <c r="Q6" s="16">
        <v>9.5</v>
      </c>
      <c r="R6" s="17"/>
      <c r="S6" s="16"/>
      <c r="T6" s="4">
        <v>1.05</v>
      </c>
      <c r="U6" s="16">
        <f>STOCK[[#This Row],[Costo Unitario (USD)]]+STOCK[[#This Row],[Costo Envío (USD)]]+STOCK[[#This Row],[Comisión 10%]]</f>
        <v>13.05</v>
      </c>
      <c r="V6" s="4">
        <f>STOCK[[#This Row],[Costo total]]*1.5</f>
        <v>19.575000000000003</v>
      </c>
      <c r="W6" s="16">
        <v>25</v>
      </c>
      <c r="X6" s="16">
        <f>STOCK[[#This Row],[Precio Final]]-STOCK[[#This Row],[Costo total]]</f>
        <v>11.95</v>
      </c>
      <c r="Y6" s="16">
        <f>STOCK[[#This Row],[Ganancia Unitaria]]*STOCK[[#This Row],[Salidas]]</f>
        <v>0</v>
      </c>
      <c r="Z6" s="58"/>
      <c r="AA6" s="16"/>
      <c r="AB6" s="16">
        <f>STOCK[[#This Row],[Costo total]]*STOCK[[#This Row],[Entradas]]</f>
        <v>13.05</v>
      </c>
      <c r="AC6" s="16">
        <f>STOCK[[#This Row],[Stock Actual]]*STOCK[[#This Row],[Costo total]]</f>
        <v>13.05</v>
      </c>
      <c r="AD6" s="16"/>
    </row>
    <row r="7" spans="1:30" s="4" customFormat="1" ht="50" customHeight="1">
      <c r="A7" s="4" t="s">
        <v>77</v>
      </c>
      <c r="B7" s="53"/>
      <c r="C7" s="4" t="s">
        <v>4</v>
      </c>
      <c r="D7" s="55" t="s">
        <v>143</v>
      </c>
      <c r="E7" s="56" t="s">
        <v>69</v>
      </c>
      <c r="F7" s="56" t="s">
        <v>26</v>
      </c>
      <c r="G7" s="16"/>
      <c r="H7" s="16">
        <f>STOCK[[#This Row],[Precio Final]]</f>
        <v>25</v>
      </c>
      <c r="I7" s="48">
        <f>STOCK[[#This Row],[Precio Venta Ideal (x1.5)]]</f>
        <v>19.575000000000003</v>
      </c>
      <c r="J7" s="57">
        <v>1</v>
      </c>
      <c r="K7" s="17">
        <f>SUMIFS(VENTAS[Cantidad],VENTAS[Código del producto Vendido],STOCK[[#This Row],[Code]])</f>
        <v>0</v>
      </c>
      <c r="L7" s="17">
        <f>STOCK[[#This Row],[Entradas]]-STOCK[[#This Row],[Salidas]]</f>
        <v>1</v>
      </c>
      <c r="M7" s="16">
        <f>STOCK[[#This Row],[Precio Final]]*10%</f>
        <v>2.5</v>
      </c>
      <c r="N7" s="16"/>
      <c r="O7" s="16"/>
      <c r="P7" s="16"/>
      <c r="Q7" s="16">
        <v>9.5</v>
      </c>
      <c r="R7" s="17"/>
      <c r="S7" s="16"/>
      <c r="T7" s="4">
        <v>1.05</v>
      </c>
      <c r="U7" s="16">
        <f>STOCK[[#This Row],[Costo Unitario (USD)]]+STOCK[[#This Row],[Costo Envío (USD)]]+STOCK[[#This Row],[Comisión 10%]]</f>
        <v>13.05</v>
      </c>
      <c r="V7" s="4">
        <f>STOCK[[#This Row],[Costo total]]*1.5</f>
        <v>19.575000000000003</v>
      </c>
      <c r="W7" s="16">
        <v>25</v>
      </c>
      <c r="X7" s="16">
        <f>STOCK[[#This Row],[Precio Final]]-STOCK[[#This Row],[Costo total]]</f>
        <v>11.95</v>
      </c>
      <c r="Y7" s="16">
        <f>STOCK[[#This Row],[Ganancia Unitaria]]*STOCK[[#This Row],[Salidas]]</f>
        <v>0</v>
      </c>
      <c r="Z7" s="58"/>
      <c r="AA7" s="16"/>
      <c r="AB7" s="16">
        <f>STOCK[[#This Row],[Costo total]]*STOCK[[#This Row],[Entradas]]</f>
        <v>13.05</v>
      </c>
      <c r="AC7" s="16">
        <f>STOCK[[#This Row],[Stock Actual]]*STOCK[[#This Row],[Costo total]]</f>
        <v>13.05</v>
      </c>
      <c r="AD7" s="16"/>
    </row>
    <row r="8" spans="1:30" s="4" customFormat="1" ht="50" customHeight="1">
      <c r="A8" s="4" t="s">
        <v>78</v>
      </c>
      <c r="B8" s="53"/>
      <c r="C8" s="4" t="s">
        <v>4</v>
      </c>
      <c r="D8" s="55" t="s">
        <v>143</v>
      </c>
      <c r="E8" s="56" t="s">
        <v>69</v>
      </c>
      <c r="F8" s="56" t="s">
        <v>24</v>
      </c>
      <c r="G8" s="16"/>
      <c r="H8" s="16">
        <f>STOCK[[#This Row],[Precio Final]]</f>
        <v>25</v>
      </c>
      <c r="I8" s="48">
        <f>STOCK[[#This Row],[Precio Venta Ideal (x1.5)]]</f>
        <v>19.575000000000003</v>
      </c>
      <c r="J8" s="57">
        <v>1</v>
      </c>
      <c r="K8" s="17">
        <f>SUMIFS(VENTAS[Cantidad],VENTAS[Código del producto Vendido],STOCK[[#This Row],[Code]])</f>
        <v>0</v>
      </c>
      <c r="L8" s="17">
        <f>STOCK[[#This Row],[Entradas]]-STOCK[[#This Row],[Salidas]]</f>
        <v>1</v>
      </c>
      <c r="M8" s="16">
        <f>STOCK[[#This Row],[Precio Final]]*10%</f>
        <v>2.5</v>
      </c>
      <c r="N8" s="16"/>
      <c r="O8" s="16"/>
      <c r="P8" s="16"/>
      <c r="Q8" s="16">
        <v>9.5</v>
      </c>
      <c r="R8" s="17"/>
      <c r="S8" s="16"/>
      <c r="T8" s="4">
        <v>1.05</v>
      </c>
      <c r="U8" s="16">
        <f>STOCK[[#This Row],[Costo Unitario (USD)]]+STOCK[[#This Row],[Costo Envío (USD)]]+STOCK[[#This Row],[Comisión 10%]]</f>
        <v>13.05</v>
      </c>
      <c r="V8" s="4">
        <f>STOCK[[#This Row],[Costo total]]*1.5</f>
        <v>19.575000000000003</v>
      </c>
      <c r="W8" s="16">
        <v>25</v>
      </c>
      <c r="X8" s="16">
        <f>STOCK[[#This Row],[Precio Final]]-STOCK[[#This Row],[Costo total]]</f>
        <v>11.95</v>
      </c>
      <c r="Y8" s="16">
        <f>STOCK[[#This Row],[Ganancia Unitaria]]*STOCK[[#This Row],[Salidas]]</f>
        <v>0</v>
      </c>
      <c r="Z8" s="58"/>
      <c r="AA8" s="16"/>
      <c r="AB8" s="16">
        <f>STOCK[[#This Row],[Costo total]]*STOCK[[#This Row],[Entradas]]</f>
        <v>13.05</v>
      </c>
      <c r="AC8" s="16">
        <f>STOCK[[#This Row],[Stock Actual]]*STOCK[[#This Row],[Costo total]]</f>
        <v>13.05</v>
      </c>
      <c r="AD8" s="16"/>
    </row>
    <row r="9" spans="1:30" s="4" customFormat="1" ht="50" customHeight="1">
      <c r="A9" s="4" t="s">
        <v>79</v>
      </c>
      <c r="B9" s="53"/>
      <c r="C9" s="4" t="s">
        <v>4</v>
      </c>
      <c r="D9" s="55" t="s">
        <v>143</v>
      </c>
      <c r="E9" s="56" t="s">
        <v>71</v>
      </c>
      <c r="F9" s="56" t="s">
        <v>45</v>
      </c>
      <c r="G9" s="16"/>
      <c r="H9" s="16">
        <f>STOCK[[#This Row],[Precio Final]]</f>
        <v>12</v>
      </c>
      <c r="I9" s="48">
        <f>STOCK[[#This Row],[Precio Venta Ideal (x1.5)]]</f>
        <v>7.875</v>
      </c>
      <c r="J9" s="57">
        <v>6</v>
      </c>
      <c r="K9" s="17">
        <f>SUMIFS(VENTAS[Cantidad],VENTAS[Código del producto Vendido],STOCK[[#This Row],[Code]])</f>
        <v>0</v>
      </c>
      <c r="L9" s="17">
        <f>STOCK[[#This Row],[Entradas]]-STOCK[[#This Row],[Salidas]]</f>
        <v>6</v>
      </c>
      <c r="M9" s="16">
        <f>STOCK[[#This Row],[Precio Final]]*10%</f>
        <v>1.2000000000000002</v>
      </c>
      <c r="N9" s="16"/>
      <c r="O9" s="16"/>
      <c r="P9" s="16"/>
      <c r="Q9" s="16">
        <v>3</v>
      </c>
      <c r="R9" s="17"/>
      <c r="S9" s="16"/>
      <c r="T9" s="4">
        <v>1.05</v>
      </c>
      <c r="U9" s="16">
        <f>STOCK[[#This Row],[Costo Unitario (USD)]]+STOCK[[#This Row],[Costo Envío (USD)]]+STOCK[[#This Row],[Comisión 10%]]</f>
        <v>5.25</v>
      </c>
      <c r="V9" s="4">
        <f>STOCK[[#This Row],[Costo total]]*1.5</f>
        <v>7.875</v>
      </c>
      <c r="W9" s="16">
        <v>12</v>
      </c>
      <c r="X9" s="16">
        <f>STOCK[[#This Row],[Precio Final]]-STOCK[[#This Row],[Costo total]]</f>
        <v>6.75</v>
      </c>
      <c r="Y9" s="16">
        <f>STOCK[[#This Row],[Ganancia Unitaria]]*STOCK[[#This Row],[Salidas]]</f>
        <v>0</v>
      </c>
      <c r="Z9" s="58"/>
      <c r="AA9" s="16"/>
      <c r="AB9" s="16">
        <f>STOCK[[#This Row],[Costo total]]*STOCK[[#This Row],[Entradas]]</f>
        <v>31.5</v>
      </c>
      <c r="AC9" s="16">
        <f>STOCK[[#This Row],[Stock Actual]]*STOCK[[#This Row],[Costo total]]</f>
        <v>31.5</v>
      </c>
      <c r="AD9" s="16"/>
    </row>
    <row r="10" spans="1:30" s="4" customFormat="1" ht="50" customHeight="1">
      <c r="A10" s="4" t="s">
        <v>80</v>
      </c>
      <c r="B10" s="53"/>
      <c r="C10" s="4" t="s">
        <v>4</v>
      </c>
      <c r="D10" s="55" t="s">
        <v>143</v>
      </c>
      <c r="E10" s="56" t="s">
        <v>67</v>
      </c>
      <c r="F10" s="56" t="s">
        <v>25</v>
      </c>
      <c r="G10" s="16"/>
      <c r="H10" s="16">
        <f>STOCK[[#This Row],[Precio Final]]</f>
        <v>20</v>
      </c>
      <c r="I10" s="48">
        <f>STOCK[[#This Row],[Precio Venta Ideal (x1.5)]]</f>
        <v>21.075000000000003</v>
      </c>
      <c r="J10" s="57">
        <v>3</v>
      </c>
      <c r="K10" s="17">
        <f>SUMIFS(VENTAS[Cantidad],VENTAS[Código del producto Vendido],STOCK[[#This Row],[Code]])</f>
        <v>0</v>
      </c>
      <c r="L10" s="17">
        <f>STOCK[[#This Row],[Entradas]]-STOCK[[#This Row],[Salidas]]</f>
        <v>3</v>
      </c>
      <c r="M10" s="16">
        <f>STOCK[[#This Row],[Precio Final]]*10%</f>
        <v>2</v>
      </c>
      <c r="N10" s="16"/>
      <c r="O10" s="16"/>
      <c r="P10" s="16"/>
      <c r="Q10" s="16">
        <v>11</v>
      </c>
      <c r="R10" s="17"/>
      <c r="S10" s="16"/>
      <c r="T10" s="4">
        <v>1.05</v>
      </c>
      <c r="U10" s="16">
        <f>STOCK[[#This Row],[Costo Unitario (USD)]]+STOCK[[#This Row],[Costo Envío (USD)]]+STOCK[[#This Row],[Comisión 10%]]</f>
        <v>14.05</v>
      </c>
      <c r="V10" s="4">
        <f>STOCK[[#This Row],[Costo total]]*1.5</f>
        <v>21.075000000000003</v>
      </c>
      <c r="W10" s="16">
        <v>20</v>
      </c>
      <c r="X10" s="16">
        <f>STOCK[[#This Row],[Precio Final]]-STOCK[[#This Row],[Costo total]]</f>
        <v>5.9499999999999993</v>
      </c>
      <c r="Y10" s="16">
        <f>STOCK[[#This Row],[Ganancia Unitaria]]*STOCK[[#This Row],[Salidas]]</f>
        <v>0</v>
      </c>
      <c r="Z10" s="58"/>
      <c r="AA10" s="16"/>
      <c r="AB10" s="16">
        <f>STOCK[[#This Row],[Costo total]]*STOCK[[#This Row],[Entradas]]</f>
        <v>42.150000000000006</v>
      </c>
      <c r="AC10" s="16">
        <f>STOCK[[#This Row],[Stock Actual]]*STOCK[[#This Row],[Costo total]]</f>
        <v>42.150000000000006</v>
      </c>
      <c r="AD10" s="16"/>
    </row>
    <row r="11" spans="1:30" s="4" customFormat="1" ht="50" customHeight="1">
      <c r="A11" s="4" t="s">
        <v>81</v>
      </c>
      <c r="B11" s="53"/>
      <c r="C11" s="4" t="s">
        <v>4</v>
      </c>
      <c r="D11" s="55" t="s">
        <v>143</v>
      </c>
      <c r="E11" s="56" t="s">
        <v>72</v>
      </c>
      <c r="F11" s="56" t="s">
        <v>25</v>
      </c>
      <c r="G11" s="16"/>
      <c r="H11" s="16">
        <f>STOCK[[#This Row],[Precio Final]]</f>
        <v>18</v>
      </c>
      <c r="I11" s="48">
        <f>STOCK[[#This Row],[Precio Venta Ideal (x1.5)]]</f>
        <v>14.775000000000002</v>
      </c>
      <c r="J11" s="57">
        <v>1</v>
      </c>
      <c r="K11" s="17">
        <f>SUMIFS(VENTAS[Cantidad],VENTAS[Código del producto Vendido],STOCK[[#This Row],[Code]])</f>
        <v>0</v>
      </c>
      <c r="L11" s="17">
        <f>STOCK[[#This Row],[Entradas]]-STOCK[[#This Row],[Salidas]]</f>
        <v>1</v>
      </c>
      <c r="M11" s="16">
        <f>STOCK[[#This Row],[Precio Final]]*10%</f>
        <v>1.8</v>
      </c>
      <c r="N11" s="16"/>
      <c r="O11" s="16"/>
      <c r="P11" s="16"/>
      <c r="Q11" s="16">
        <v>7</v>
      </c>
      <c r="R11" s="17"/>
      <c r="S11" s="16"/>
      <c r="T11" s="4">
        <v>1.05</v>
      </c>
      <c r="U11" s="16">
        <f>STOCK[[#This Row],[Costo Unitario (USD)]]+STOCK[[#This Row],[Costo Envío (USD)]]+STOCK[[#This Row],[Comisión 10%]]</f>
        <v>9.8500000000000014</v>
      </c>
      <c r="V11" s="4">
        <f>STOCK[[#This Row],[Costo total]]*1.5</f>
        <v>14.775000000000002</v>
      </c>
      <c r="W11" s="16">
        <v>18</v>
      </c>
      <c r="X11" s="16">
        <f>STOCK[[#This Row],[Precio Final]]-STOCK[[#This Row],[Costo total]]</f>
        <v>8.1499999999999986</v>
      </c>
      <c r="Y11" s="16">
        <f>STOCK[[#This Row],[Ganancia Unitaria]]*STOCK[[#This Row],[Salidas]]</f>
        <v>0</v>
      </c>
      <c r="Z11" s="58"/>
      <c r="AA11" s="16"/>
      <c r="AB11" s="16">
        <f>STOCK[[#This Row],[Costo total]]*STOCK[[#This Row],[Entradas]]</f>
        <v>9.8500000000000014</v>
      </c>
      <c r="AC11" s="16">
        <f>STOCK[[#This Row],[Stock Actual]]*STOCK[[#This Row],[Costo total]]</f>
        <v>9.8500000000000014</v>
      </c>
      <c r="AD11" s="16"/>
    </row>
    <row r="12" spans="1:30" s="4" customFormat="1" ht="50" customHeight="1">
      <c r="A12" s="4" t="s">
        <v>82</v>
      </c>
      <c r="B12" s="53"/>
      <c r="C12" s="4" t="s">
        <v>4</v>
      </c>
      <c r="D12" s="55" t="s">
        <v>143</v>
      </c>
      <c r="E12" s="56" t="s">
        <v>67</v>
      </c>
      <c r="F12" s="56" t="s">
        <v>27</v>
      </c>
      <c r="G12" s="16"/>
      <c r="H12" s="16">
        <f>STOCK[[#This Row],[Precio Final]]</f>
        <v>20</v>
      </c>
      <c r="I12" s="48">
        <f>STOCK[[#This Row],[Precio Venta Ideal (x1.5)]]</f>
        <v>21.075000000000003</v>
      </c>
      <c r="J12" s="57">
        <v>3</v>
      </c>
      <c r="K12" s="17">
        <f>SUMIFS(VENTAS[Cantidad],VENTAS[Código del producto Vendido],STOCK[[#This Row],[Code]])</f>
        <v>0</v>
      </c>
      <c r="L12" s="17">
        <f>STOCK[[#This Row],[Entradas]]-STOCK[[#This Row],[Salidas]]</f>
        <v>3</v>
      </c>
      <c r="M12" s="16">
        <f>STOCK[[#This Row],[Precio Final]]*10%</f>
        <v>2</v>
      </c>
      <c r="N12" s="16"/>
      <c r="O12" s="16"/>
      <c r="P12" s="16"/>
      <c r="Q12" s="16">
        <v>11</v>
      </c>
      <c r="R12" s="17"/>
      <c r="S12" s="16"/>
      <c r="T12" s="4">
        <v>1.05</v>
      </c>
      <c r="U12" s="16">
        <f>STOCK[[#This Row],[Costo Unitario (USD)]]+STOCK[[#This Row],[Costo Envío (USD)]]+STOCK[[#This Row],[Comisión 10%]]</f>
        <v>14.05</v>
      </c>
      <c r="V12" s="4">
        <f>STOCK[[#This Row],[Costo total]]*1.5</f>
        <v>21.075000000000003</v>
      </c>
      <c r="W12" s="16">
        <v>20</v>
      </c>
      <c r="X12" s="16">
        <f>STOCK[[#This Row],[Precio Final]]-STOCK[[#This Row],[Costo total]]</f>
        <v>5.9499999999999993</v>
      </c>
      <c r="Y12" s="16">
        <f>STOCK[[#This Row],[Ganancia Unitaria]]*STOCK[[#This Row],[Salidas]]</f>
        <v>0</v>
      </c>
      <c r="Z12" s="58"/>
      <c r="AA12" s="16"/>
      <c r="AB12" s="16">
        <f>STOCK[[#This Row],[Costo total]]*STOCK[[#This Row],[Entradas]]</f>
        <v>42.150000000000006</v>
      </c>
      <c r="AC12" s="16">
        <f>STOCK[[#This Row],[Stock Actual]]*STOCK[[#This Row],[Costo total]]</f>
        <v>42.150000000000006</v>
      </c>
      <c r="AD12" s="16"/>
    </row>
    <row r="13" spans="1:30" s="4" customFormat="1" ht="50" customHeight="1">
      <c r="A13" s="4" t="s">
        <v>83</v>
      </c>
      <c r="B13" s="53"/>
      <c r="C13" s="4" t="s">
        <v>4</v>
      </c>
      <c r="D13" s="55" t="s">
        <v>143</v>
      </c>
      <c r="E13" s="56" t="s">
        <v>74</v>
      </c>
      <c r="F13" s="56" t="s">
        <v>27</v>
      </c>
      <c r="G13" s="16"/>
      <c r="H13" s="16">
        <f>STOCK[[#This Row],[Precio Final]]</f>
        <v>20</v>
      </c>
      <c r="I13" s="48">
        <f>STOCK[[#This Row],[Precio Venta Ideal (x1.5)]]</f>
        <v>18.075000000000003</v>
      </c>
      <c r="J13" s="57">
        <v>2</v>
      </c>
      <c r="K13" s="17">
        <f>SUMIFS(VENTAS[Cantidad],VENTAS[Código del producto Vendido],STOCK[[#This Row],[Code]])</f>
        <v>0</v>
      </c>
      <c r="L13" s="17">
        <f>STOCK[[#This Row],[Entradas]]-STOCK[[#This Row],[Salidas]]</f>
        <v>2</v>
      </c>
      <c r="M13" s="16">
        <f>STOCK[[#This Row],[Precio Final]]*10%</f>
        <v>2</v>
      </c>
      <c r="N13" s="16"/>
      <c r="O13" s="16"/>
      <c r="P13" s="16"/>
      <c r="Q13" s="16">
        <v>9</v>
      </c>
      <c r="R13" s="17"/>
      <c r="S13" s="16"/>
      <c r="T13" s="4">
        <v>1.05</v>
      </c>
      <c r="U13" s="16">
        <f>STOCK[[#This Row],[Costo Unitario (USD)]]+STOCK[[#This Row],[Costo Envío (USD)]]+STOCK[[#This Row],[Comisión 10%]]</f>
        <v>12.05</v>
      </c>
      <c r="V13" s="4">
        <f>STOCK[[#This Row],[Costo total]]*1.5</f>
        <v>18.075000000000003</v>
      </c>
      <c r="W13" s="16">
        <v>20</v>
      </c>
      <c r="X13" s="16">
        <f>STOCK[[#This Row],[Precio Final]]-STOCK[[#This Row],[Costo total]]</f>
        <v>7.9499999999999993</v>
      </c>
      <c r="Y13" s="16">
        <f>STOCK[[#This Row],[Ganancia Unitaria]]*STOCK[[#This Row],[Salidas]]</f>
        <v>0</v>
      </c>
      <c r="Z13" s="58"/>
      <c r="AA13" s="16"/>
      <c r="AB13" s="16">
        <f>STOCK[[#This Row],[Costo total]]*STOCK[[#This Row],[Entradas]]</f>
        <v>24.1</v>
      </c>
      <c r="AC13" s="16">
        <f>STOCK[[#This Row],[Stock Actual]]*STOCK[[#This Row],[Costo total]]</f>
        <v>24.1</v>
      </c>
      <c r="AD13" s="16"/>
    </row>
    <row r="14" spans="1:30" s="4" customFormat="1" ht="50" customHeight="1">
      <c r="A14" s="4" t="s">
        <v>84</v>
      </c>
      <c r="B14" s="53"/>
      <c r="C14" s="4" t="s">
        <v>4</v>
      </c>
      <c r="D14" s="55" t="s">
        <v>143</v>
      </c>
      <c r="E14" s="56" t="s">
        <v>76</v>
      </c>
      <c r="F14" s="56" t="s">
        <v>45</v>
      </c>
      <c r="G14" s="16"/>
      <c r="H14" s="16">
        <f>STOCK[[#This Row],[Precio Final]]</f>
        <v>25</v>
      </c>
      <c r="I14" s="48">
        <f>STOCK[[#This Row],[Precio Venta Ideal (x1.5)]]</f>
        <v>13.575000000000001</v>
      </c>
      <c r="J14" s="57">
        <v>3</v>
      </c>
      <c r="K14" s="17">
        <f>SUMIFS(VENTAS[Cantidad],VENTAS[Código del producto Vendido],STOCK[[#This Row],[Code]])</f>
        <v>0</v>
      </c>
      <c r="L14" s="17">
        <f>STOCK[[#This Row],[Entradas]]-STOCK[[#This Row],[Salidas]]</f>
        <v>3</v>
      </c>
      <c r="M14" s="16">
        <f>STOCK[[#This Row],[Precio Final]]*10%</f>
        <v>2.5</v>
      </c>
      <c r="N14" s="16"/>
      <c r="O14" s="16"/>
      <c r="P14" s="16"/>
      <c r="Q14" s="16">
        <v>5.5</v>
      </c>
      <c r="R14" s="17"/>
      <c r="S14" s="16"/>
      <c r="T14" s="4">
        <v>1.05</v>
      </c>
      <c r="U14" s="16">
        <f>STOCK[[#This Row],[Costo Unitario (USD)]]+STOCK[[#This Row],[Costo Envío (USD)]]+STOCK[[#This Row],[Comisión 10%]]</f>
        <v>9.0500000000000007</v>
      </c>
      <c r="V14" s="4">
        <f>STOCK[[#This Row],[Costo total]]*1.5</f>
        <v>13.575000000000001</v>
      </c>
      <c r="W14" s="16">
        <v>25</v>
      </c>
      <c r="X14" s="16">
        <f>STOCK[[#This Row],[Precio Final]]-STOCK[[#This Row],[Costo total]]</f>
        <v>15.95</v>
      </c>
      <c r="Y14" s="16">
        <f>STOCK[[#This Row],[Ganancia Unitaria]]*STOCK[[#This Row],[Salidas]]</f>
        <v>0</v>
      </c>
      <c r="Z14" s="58"/>
      <c r="AA14" s="16"/>
      <c r="AB14" s="16">
        <f>STOCK[[#This Row],[Costo total]]*STOCK[[#This Row],[Entradas]]</f>
        <v>27.150000000000002</v>
      </c>
      <c r="AC14" s="16">
        <f>STOCK[[#This Row],[Stock Actual]]*STOCK[[#This Row],[Costo total]]</f>
        <v>27.150000000000002</v>
      </c>
      <c r="AD14" s="16"/>
    </row>
    <row r="15" spans="1:30" s="4" customFormat="1" ht="50" customHeight="1">
      <c r="A15" s="4" t="s">
        <v>85</v>
      </c>
      <c r="B15" s="53"/>
      <c r="C15" s="4" t="s">
        <v>4</v>
      </c>
      <c r="D15" s="55" t="s">
        <v>143</v>
      </c>
      <c r="E15" s="56" t="s">
        <v>74</v>
      </c>
      <c r="F15" s="56" t="s">
        <v>23</v>
      </c>
      <c r="G15" s="16"/>
      <c r="H15" s="16">
        <f>STOCK[[#This Row],[Precio Final]]</f>
        <v>25</v>
      </c>
      <c r="I15" s="48">
        <f>STOCK[[#This Row],[Precio Venta Ideal (x1.5)]]</f>
        <v>18.825000000000003</v>
      </c>
      <c r="J15" s="57">
        <v>2</v>
      </c>
      <c r="K15" s="17">
        <f>SUMIFS(VENTAS[Cantidad],VENTAS[Código del producto Vendido],STOCK[[#This Row],[Code]])</f>
        <v>0</v>
      </c>
      <c r="L15" s="17">
        <f>STOCK[[#This Row],[Entradas]]-STOCK[[#This Row],[Salidas]]</f>
        <v>2</v>
      </c>
      <c r="M15" s="16">
        <f>STOCK[[#This Row],[Precio Final]]*10%</f>
        <v>2.5</v>
      </c>
      <c r="N15" s="16"/>
      <c r="O15" s="16"/>
      <c r="P15" s="16"/>
      <c r="Q15" s="16">
        <v>9</v>
      </c>
      <c r="R15" s="17"/>
      <c r="S15" s="16"/>
      <c r="T15" s="4">
        <v>1.05</v>
      </c>
      <c r="U15" s="16">
        <f>STOCK[[#This Row],[Costo Unitario (USD)]]+STOCK[[#This Row],[Costo Envío (USD)]]+STOCK[[#This Row],[Comisión 10%]]</f>
        <v>12.55</v>
      </c>
      <c r="V15" s="4">
        <f>STOCK[[#This Row],[Costo total]]*1.5</f>
        <v>18.825000000000003</v>
      </c>
      <c r="W15" s="16">
        <v>25</v>
      </c>
      <c r="X15" s="16">
        <f>STOCK[[#This Row],[Precio Final]]-STOCK[[#This Row],[Costo total]]</f>
        <v>12.45</v>
      </c>
      <c r="Y15" s="16">
        <f>STOCK[[#This Row],[Ganancia Unitaria]]*STOCK[[#This Row],[Salidas]]</f>
        <v>0</v>
      </c>
      <c r="Z15" s="58"/>
      <c r="AA15" s="16"/>
      <c r="AB15" s="16">
        <f>STOCK[[#This Row],[Costo total]]*STOCK[[#This Row],[Entradas]]</f>
        <v>25.1</v>
      </c>
      <c r="AC15" s="16">
        <f>STOCK[[#This Row],[Stock Actual]]*STOCK[[#This Row],[Costo total]]</f>
        <v>25.1</v>
      </c>
      <c r="AD15" s="16"/>
    </row>
    <row r="16" spans="1:30" s="4" customFormat="1" ht="50" customHeight="1">
      <c r="A16" s="4" t="s">
        <v>86</v>
      </c>
      <c r="B16" s="53"/>
      <c r="C16" s="4" t="s">
        <v>4</v>
      </c>
      <c r="D16" s="55" t="s">
        <v>143</v>
      </c>
      <c r="E16" s="56" t="s">
        <v>74</v>
      </c>
      <c r="F16" s="56" t="s">
        <v>26</v>
      </c>
      <c r="G16" s="16"/>
      <c r="H16" s="16">
        <f>STOCK[[#This Row],[Precio Final]]</f>
        <v>25</v>
      </c>
      <c r="I16" s="48">
        <f>STOCK[[#This Row],[Precio Venta Ideal (x1.5)]]</f>
        <v>18.825000000000003</v>
      </c>
      <c r="J16" s="57">
        <v>1</v>
      </c>
      <c r="K16" s="17">
        <f>SUMIFS(VENTAS[Cantidad],VENTAS[Código del producto Vendido],STOCK[[#This Row],[Code]])</f>
        <v>0</v>
      </c>
      <c r="L16" s="17">
        <f>STOCK[[#This Row],[Entradas]]-STOCK[[#This Row],[Salidas]]</f>
        <v>1</v>
      </c>
      <c r="M16" s="16">
        <f>STOCK[[#This Row],[Precio Final]]*10%</f>
        <v>2.5</v>
      </c>
      <c r="N16" s="16"/>
      <c r="O16" s="16"/>
      <c r="P16" s="16"/>
      <c r="Q16" s="16">
        <v>9</v>
      </c>
      <c r="R16" s="17"/>
      <c r="S16" s="16"/>
      <c r="T16" s="4">
        <v>1.05</v>
      </c>
      <c r="U16" s="16">
        <f>STOCK[[#This Row],[Costo Unitario (USD)]]+STOCK[[#This Row],[Costo Envío (USD)]]+STOCK[[#This Row],[Comisión 10%]]</f>
        <v>12.55</v>
      </c>
      <c r="V16" s="4">
        <f>STOCK[[#This Row],[Costo total]]*1.5</f>
        <v>18.825000000000003</v>
      </c>
      <c r="W16" s="16">
        <v>25</v>
      </c>
      <c r="X16" s="16">
        <f>STOCK[[#This Row],[Precio Final]]-STOCK[[#This Row],[Costo total]]</f>
        <v>12.45</v>
      </c>
      <c r="Y16" s="16">
        <f>STOCK[[#This Row],[Ganancia Unitaria]]*STOCK[[#This Row],[Salidas]]</f>
        <v>0</v>
      </c>
      <c r="Z16" s="58"/>
      <c r="AA16" s="16"/>
      <c r="AB16" s="16">
        <f>STOCK[[#This Row],[Costo total]]*STOCK[[#This Row],[Entradas]]</f>
        <v>12.55</v>
      </c>
      <c r="AC16" s="16">
        <f>STOCK[[#This Row],[Stock Actual]]*STOCK[[#This Row],[Costo total]]</f>
        <v>12.55</v>
      </c>
      <c r="AD16" s="16"/>
    </row>
    <row r="17" spans="1:30" s="4" customFormat="1" ht="50" customHeight="1">
      <c r="A17" s="4" t="s">
        <v>144</v>
      </c>
      <c r="B17" s="53"/>
      <c r="C17" s="4" t="s">
        <v>4</v>
      </c>
      <c r="D17" s="55" t="s">
        <v>143</v>
      </c>
      <c r="E17" s="56" t="s">
        <v>87</v>
      </c>
      <c r="F17" s="56" t="s">
        <v>45</v>
      </c>
      <c r="G17" s="16"/>
      <c r="H17" s="16">
        <f>STOCK[[#This Row],[Precio Final]]</f>
        <v>25</v>
      </c>
      <c r="I17" s="48">
        <f>STOCK[[#This Row],[Precio Venta Ideal (x1.5)]]</f>
        <v>12.075000000000001</v>
      </c>
      <c r="J17" s="57">
        <v>7</v>
      </c>
      <c r="K17" s="17">
        <f>SUMIFS(VENTAS[Cantidad],VENTAS[Código del producto Vendido],STOCK[[#This Row],[Code]])</f>
        <v>0</v>
      </c>
      <c r="L17" s="17">
        <f>STOCK[[#This Row],[Entradas]]-STOCK[[#This Row],[Salidas]]</f>
        <v>7</v>
      </c>
      <c r="M17" s="16">
        <f>STOCK[[#This Row],[Precio Final]]*10%</f>
        <v>2.5</v>
      </c>
      <c r="N17" s="16"/>
      <c r="O17" s="16"/>
      <c r="P17" s="16"/>
      <c r="Q17" s="16">
        <v>4.5</v>
      </c>
      <c r="R17" s="17"/>
      <c r="S17" s="16"/>
      <c r="T17" s="4">
        <v>1.05</v>
      </c>
      <c r="U17" s="16">
        <f>STOCK[[#This Row],[Costo Unitario (USD)]]+STOCK[[#This Row],[Costo Envío (USD)]]+STOCK[[#This Row],[Comisión 10%]]</f>
        <v>8.0500000000000007</v>
      </c>
      <c r="V17" s="4">
        <f>STOCK[[#This Row],[Costo total]]*1.5</f>
        <v>12.075000000000001</v>
      </c>
      <c r="W17" s="16">
        <v>25</v>
      </c>
      <c r="X17" s="16">
        <f>STOCK[[#This Row],[Precio Final]]-STOCK[[#This Row],[Costo total]]</f>
        <v>16.95</v>
      </c>
      <c r="Y17" s="16">
        <f>STOCK[[#This Row],[Ganancia Unitaria]]*STOCK[[#This Row],[Salidas]]</f>
        <v>0</v>
      </c>
      <c r="Z17" s="58"/>
      <c r="AA17" s="16"/>
      <c r="AB17" s="16">
        <f>STOCK[[#This Row],[Costo total]]*STOCK[[#This Row],[Entradas]]</f>
        <v>56.350000000000009</v>
      </c>
      <c r="AC17" s="16">
        <f>STOCK[[#This Row],[Stock Actual]]*STOCK[[#This Row],[Costo total]]</f>
        <v>56.350000000000009</v>
      </c>
      <c r="AD17" s="16"/>
    </row>
    <row r="18" spans="1:30" s="4" customFormat="1" ht="50" customHeight="1">
      <c r="A18" s="4" t="s">
        <v>145</v>
      </c>
      <c r="B18" s="53"/>
      <c r="C18" s="4" t="s">
        <v>4</v>
      </c>
      <c r="D18" s="55" t="s">
        <v>143</v>
      </c>
      <c r="E18" s="56" t="s">
        <v>88</v>
      </c>
      <c r="F18" s="56" t="s">
        <v>45</v>
      </c>
      <c r="G18" s="16"/>
      <c r="H18" s="16">
        <f>STOCK[[#This Row],[Precio Final]]</f>
        <v>8</v>
      </c>
      <c r="I18" s="48">
        <f>STOCK[[#This Row],[Precio Venta Ideal (x1.5)]]</f>
        <v>5.2949999999999999</v>
      </c>
      <c r="J18" s="57">
        <v>2</v>
      </c>
      <c r="K18" s="17">
        <f>SUMIFS(VENTAS[Cantidad],VENTAS[Código del producto Vendido],STOCK[[#This Row],[Code]])</f>
        <v>0</v>
      </c>
      <c r="L18" s="17">
        <f>STOCK[[#This Row],[Entradas]]-STOCK[[#This Row],[Salidas]]</f>
        <v>2</v>
      </c>
      <c r="M18" s="16">
        <f>STOCK[[#This Row],[Precio Final]]*10%</f>
        <v>0.8</v>
      </c>
      <c r="N18" s="16"/>
      <c r="O18" s="16"/>
      <c r="P18" s="16"/>
      <c r="Q18" s="16">
        <v>1.68</v>
      </c>
      <c r="R18" s="17"/>
      <c r="S18" s="16"/>
      <c r="T18" s="4">
        <v>1.05</v>
      </c>
      <c r="U18" s="16">
        <f>STOCK[[#This Row],[Costo Unitario (USD)]]+STOCK[[#This Row],[Costo Envío (USD)]]+STOCK[[#This Row],[Comisión 10%]]</f>
        <v>3.5300000000000002</v>
      </c>
      <c r="V18" s="4">
        <f>STOCK[[#This Row],[Costo total]]*1.5</f>
        <v>5.2949999999999999</v>
      </c>
      <c r="W18" s="16">
        <v>8</v>
      </c>
      <c r="X18" s="16">
        <f>STOCK[[#This Row],[Precio Final]]-STOCK[[#This Row],[Costo total]]</f>
        <v>4.47</v>
      </c>
      <c r="Y18" s="16">
        <f>STOCK[[#This Row],[Ganancia Unitaria]]*STOCK[[#This Row],[Salidas]]</f>
        <v>0</v>
      </c>
      <c r="Z18" s="58"/>
      <c r="AA18" s="16"/>
      <c r="AB18" s="16">
        <f>STOCK[[#This Row],[Costo total]]*STOCK[[#This Row],[Entradas]]</f>
        <v>7.0600000000000005</v>
      </c>
      <c r="AC18" s="16">
        <f>STOCK[[#This Row],[Stock Actual]]*STOCK[[#This Row],[Costo total]]</f>
        <v>7.0600000000000005</v>
      </c>
      <c r="AD18" s="16"/>
    </row>
    <row r="19" spans="1:30" s="4" customFormat="1" ht="50" customHeight="1">
      <c r="A19" s="4" t="s">
        <v>146</v>
      </c>
      <c r="B19" s="53"/>
      <c r="C19" s="4" t="s">
        <v>4</v>
      </c>
      <c r="D19" s="55" t="s">
        <v>143</v>
      </c>
      <c r="E19" s="56" t="s">
        <v>89</v>
      </c>
      <c r="F19" s="56" t="s">
        <v>25</v>
      </c>
      <c r="G19" s="16"/>
      <c r="H19" s="16">
        <f>STOCK[[#This Row],[Precio Final]]</f>
        <v>22</v>
      </c>
      <c r="I19" s="48">
        <f>STOCK[[#This Row],[Precio Venta Ideal (x1.5)]]</f>
        <v>17.700000000000003</v>
      </c>
      <c r="J19" s="57">
        <v>2</v>
      </c>
      <c r="K19" s="17">
        <f>SUMIFS(VENTAS[Cantidad],VENTAS[Código del producto Vendido],STOCK[[#This Row],[Code]])</f>
        <v>0</v>
      </c>
      <c r="L19" s="17">
        <f>STOCK[[#This Row],[Entradas]]-STOCK[[#This Row],[Salidas]]</f>
        <v>2</v>
      </c>
      <c r="M19" s="16">
        <f>STOCK[[#This Row],[Precio Final]]*10%</f>
        <v>2.2000000000000002</v>
      </c>
      <c r="N19" s="16"/>
      <c r="O19" s="16"/>
      <c r="P19" s="16"/>
      <c r="Q19" s="16">
        <v>8.5500000000000007</v>
      </c>
      <c r="R19" s="17"/>
      <c r="S19" s="16"/>
      <c r="T19" s="4">
        <v>1.05</v>
      </c>
      <c r="U19" s="16">
        <f>STOCK[[#This Row],[Costo Unitario (USD)]]+STOCK[[#This Row],[Costo Envío (USD)]]+STOCK[[#This Row],[Comisión 10%]]</f>
        <v>11.8</v>
      </c>
      <c r="V19" s="4">
        <f>STOCK[[#This Row],[Costo total]]*1.5</f>
        <v>17.700000000000003</v>
      </c>
      <c r="W19" s="16">
        <v>22</v>
      </c>
      <c r="X19" s="16">
        <f>STOCK[[#This Row],[Precio Final]]-STOCK[[#This Row],[Costo total]]</f>
        <v>10.199999999999999</v>
      </c>
      <c r="Y19" s="16">
        <f>STOCK[[#This Row],[Ganancia Unitaria]]*STOCK[[#This Row],[Salidas]]</f>
        <v>0</v>
      </c>
      <c r="Z19" s="58"/>
      <c r="AA19" s="16"/>
      <c r="AB19" s="16">
        <f>STOCK[[#This Row],[Costo total]]*STOCK[[#This Row],[Entradas]]</f>
        <v>23.6</v>
      </c>
      <c r="AC19" s="16">
        <f>STOCK[[#This Row],[Stock Actual]]*STOCK[[#This Row],[Costo total]]</f>
        <v>23.6</v>
      </c>
      <c r="AD19" s="16"/>
    </row>
    <row r="20" spans="1:30" s="4" customFormat="1" ht="50" customHeight="1">
      <c r="A20" s="4" t="s">
        <v>147</v>
      </c>
      <c r="B20" s="53"/>
      <c r="C20" s="4" t="s">
        <v>4</v>
      </c>
      <c r="D20" s="55" t="s">
        <v>143</v>
      </c>
      <c r="E20" s="56" t="s">
        <v>90</v>
      </c>
      <c r="F20" s="56" t="s">
        <v>45</v>
      </c>
      <c r="G20" s="16"/>
      <c r="H20" s="16">
        <f>STOCK[[#This Row],[Precio Final]]</f>
        <v>10</v>
      </c>
      <c r="I20" s="48">
        <f>STOCK[[#This Row],[Precio Venta Ideal (x1.5)]]</f>
        <v>5.0400000000000009</v>
      </c>
      <c r="J20" s="57">
        <v>5</v>
      </c>
      <c r="K20" s="17">
        <f>SUMIFS(VENTAS[Cantidad],VENTAS[Código del producto Vendido],STOCK[[#This Row],[Code]])</f>
        <v>0</v>
      </c>
      <c r="L20" s="17">
        <f>STOCK[[#This Row],[Entradas]]-STOCK[[#This Row],[Salidas]]</f>
        <v>5</v>
      </c>
      <c r="M20" s="16">
        <f>STOCK[[#This Row],[Precio Final]]*10%</f>
        <v>1</v>
      </c>
      <c r="N20" s="16"/>
      <c r="O20" s="16"/>
      <c r="P20" s="16"/>
      <c r="Q20" s="16">
        <v>1.31</v>
      </c>
      <c r="R20" s="17"/>
      <c r="S20" s="16"/>
      <c r="T20" s="4">
        <v>1.05</v>
      </c>
      <c r="U20" s="16">
        <f>STOCK[[#This Row],[Costo Unitario (USD)]]+STOCK[[#This Row],[Costo Envío (USD)]]+STOCK[[#This Row],[Comisión 10%]]</f>
        <v>3.3600000000000003</v>
      </c>
      <c r="V20" s="4">
        <f>STOCK[[#This Row],[Costo total]]*1.5</f>
        <v>5.0400000000000009</v>
      </c>
      <c r="W20" s="16">
        <v>10</v>
      </c>
      <c r="X20" s="16">
        <f>STOCK[[#This Row],[Precio Final]]-STOCK[[#This Row],[Costo total]]</f>
        <v>6.64</v>
      </c>
      <c r="Y20" s="16">
        <f>STOCK[[#This Row],[Ganancia Unitaria]]*STOCK[[#This Row],[Salidas]]</f>
        <v>0</v>
      </c>
      <c r="Z20" s="58"/>
      <c r="AA20" s="16"/>
      <c r="AB20" s="16">
        <f>STOCK[[#This Row],[Costo total]]*STOCK[[#This Row],[Entradas]]</f>
        <v>16.8</v>
      </c>
      <c r="AC20" s="16">
        <f>STOCK[[#This Row],[Stock Actual]]*STOCK[[#This Row],[Costo total]]</f>
        <v>16.8</v>
      </c>
      <c r="AD20" s="16"/>
    </row>
    <row r="21" spans="1:30" s="4" customFormat="1" ht="50" customHeight="1">
      <c r="A21" s="4" t="s">
        <v>148</v>
      </c>
      <c r="B21" s="53"/>
      <c r="C21" s="4" t="s">
        <v>4</v>
      </c>
      <c r="D21" s="55" t="s">
        <v>143</v>
      </c>
      <c r="E21" s="56" t="s">
        <v>91</v>
      </c>
      <c r="F21" s="56" t="s">
        <v>45</v>
      </c>
      <c r="G21" s="16"/>
      <c r="H21" s="16">
        <f>STOCK[[#This Row],[Precio Final]]</f>
        <v>6</v>
      </c>
      <c r="I21" s="48">
        <f>STOCK[[#This Row],[Precio Venta Ideal (x1.5)]]</f>
        <v>4.9799999999999995</v>
      </c>
      <c r="J21" s="57">
        <v>5</v>
      </c>
      <c r="K21" s="17">
        <f>SUMIFS(VENTAS[Cantidad],VENTAS[Código del producto Vendido],STOCK[[#This Row],[Code]])</f>
        <v>0</v>
      </c>
      <c r="L21" s="17">
        <f>STOCK[[#This Row],[Entradas]]-STOCK[[#This Row],[Salidas]]</f>
        <v>5</v>
      </c>
      <c r="M21" s="16">
        <f>STOCK[[#This Row],[Precio Final]]*10%</f>
        <v>0.60000000000000009</v>
      </c>
      <c r="N21" s="16"/>
      <c r="O21" s="16"/>
      <c r="P21" s="16"/>
      <c r="Q21" s="16">
        <v>1.67</v>
      </c>
      <c r="R21" s="17"/>
      <c r="S21" s="16"/>
      <c r="T21" s="4">
        <v>1.05</v>
      </c>
      <c r="U21" s="16">
        <f>STOCK[[#This Row],[Costo Unitario (USD)]]+STOCK[[#This Row],[Costo Envío (USD)]]+STOCK[[#This Row],[Comisión 10%]]</f>
        <v>3.32</v>
      </c>
      <c r="V21" s="4">
        <f>STOCK[[#This Row],[Costo total]]*1.5</f>
        <v>4.9799999999999995</v>
      </c>
      <c r="W21" s="16">
        <v>6</v>
      </c>
      <c r="X21" s="16">
        <f>STOCK[[#This Row],[Precio Final]]-STOCK[[#This Row],[Costo total]]</f>
        <v>2.68</v>
      </c>
      <c r="Y21" s="16">
        <f>STOCK[[#This Row],[Ganancia Unitaria]]*STOCK[[#This Row],[Salidas]]</f>
        <v>0</v>
      </c>
      <c r="Z21" s="58"/>
      <c r="AA21" s="16"/>
      <c r="AB21" s="16">
        <f>STOCK[[#This Row],[Costo total]]*STOCK[[#This Row],[Entradas]]</f>
        <v>16.599999999999998</v>
      </c>
      <c r="AC21" s="16">
        <f>STOCK[[#This Row],[Stock Actual]]*STOCK[[#This Row],[Costo total]]</f>
        <v>16.599999999999998</v>
      </c>
      <c r="AD21" s="16"/>
    </row>
    <row r="22" spans="1:30" s="4" customFormat="1" ht="50" customHeight="1">
      <c r="A22" s="4" t="s">
        <v>149</v>
      </c>
      <c r="B22" s="53"/>
      <c r="C22" s="4" t="s">
        <v>4</v>
      </c>
      <c r="D22" s="55" t="s">
        <v>143</v>
      </c>
      <c r="E22" s="56" t="s">
        <v>92</v>
      </c>
      <c r="F22" s="56" t="s">
        <v>26</v>
      </c>
      <c r="G22" s="16"/>
      <c r="H22" s="16">
        <f>STOCK[[#This Row],[Precio Final]]</f>
        <v>20</v>
      </c>
      <c r="I22" s="48">
        <f>STOCK[[#This Row],[Precio Venta Ideal (x1.5)]]</f>
        <v>17.265000000000001</v>
      </c>
      <c r="J22" s="57">
        <v>5</v>
      </c>
      <c r="K22" s="17">
        <f>SUMIFS(VENTAS[Cantidad],VENTAS[Código del producto Vendido],STOCK[[#This Row],[Code]])</f>
        <v>0</v>
      </c>
      <c r="L22" s="17">
        <f>STOCK[[#This Row],[Entradas]]-STOCK[[#This Row],[Salidas]]</f>
        <v>5</v>
      </c>
      <c r="M22" s="16">
        <f>STOCK[[#This Row],[Precio Final]]*10%</f>
        <v>2</v>
      </c>
      <c r="N22" s="16"/>
      <c r="O22" s="16"/>
      <c r="P22" s="16"/>
      <c r="Q22" s="16">
        <v>8.4600000000000009</v>
      </c>
      <c r="R22" s="17"/>
      <c r="S22" s="16"/>
      <c r="T22" s="4">
        <v>1.05</v>
      </c>
      <c r="U22" s="16">
        <f>STOCK[[#This Row],[Costo Unitario (USD)]]+STOCK[[#This Row],[Costo Envío (USD)]]+STOCK[[#This Row],[Comisión 10%]]</f>
        <v>11.510000000000002</v>
      </c>
      <c r="V22" s="4">
        <f>STOCK[[#This Row],[Costo total]]*1.5</f>
        <v>17.265000000000001</v>
      </c>
      <c r="W22" s="16">
        <v>20</v>
      </c>
      <c r="X22" s="16">
        <f>STOCK[[#This Row],[Precio Final]]-STOCK[[#This Row],[Costo total]]</f>
        <v>8.4899999999999984</v>
      </c>
      <c r="Y22" s="16">
        <f>STOCK[[#This Row],[Ganancia Unitaria]]*STOCK[[#This Row],[Salidas]]</f>
        <v>0</v>
      </c>
      <c r="Z22" s="58"/>
      <c r="AA22" s="16"/>
      <c r="AB22" s="16">
        <f>STOCK[[#This Row],[Costo total]]*STOCK[[#This Row],[Entradas]]</f>
        <v>57.550000000000011</v>
      </c>
      <c r="AC22" s="16">
        <f>STOCK[[#This Row],[Stock Actual]]*STOCK[[#This Row],[Costo total]]</f>
        <v>57.550000000000011</v>
      </c>
      <c r="AD22" s="16"/>
    </row>
    <row r="23" spans="1:30" s="4" customFormat="1" ht="50" customHeight="1">
      <c r="A23" s="4" t="s">
        <v>150</v>
      </c>
      <c r="B23" s="53"/>
      <c r="C23" s="4" t="s">
        <v>4</v>
      </c>
      <c r="D23" s="55" t="s">
        <v>143</v>
      </c>
      <c r="E23" s="56" t="s">
        <v>93</v>
      </c>
      <c r="F23" s="56" t="s">
        <v>45</v>
      </c>
      <c r="G23" s="16"/>
      <c r="H23" s="16">
        <f>STOCK[[#This Row],[Precio Final]]</f>
        <v>3</v>
      </c>
      <c r="I23" s="48">
        <f>STOCK[[#This Row],[Precio Venta Ideal (x1.5)]]</f>
        <v>2.97</v>
      </c>
      <c r="J23" s="57">
        <v>8</v>
      </c>
      <c r="K23" s="17">
        <f>SUMIFS(VENTAS[Cantidad],VENTAS[Código del producto Vendido],STOCK[[#This Row],[Code]])</f>
        <v>0</v>
      </c>
      <c r="L23" s="17">
        <f>STOCK[[#This Row],[Entradas]]-STOCK[[#This Row],[Salidas]]</f>
        <v>8</v>
      </c>
      <c r="M23" s="16">
        <f>STOCK[[#This Row],[Precio Final]]*10%</f>
        <v>0.30000000000000004</v>
      </c>
      <c r="N23" s="16"/>
      <c r="O23" s="16"/>
      <c r="P23" s="16"/>
      <c r="Q23" s="16">
        <v>0.63</v>
      </c>
      <c r="R23" s="17"/>
      <c r="S23" s="16"/>
      <c r="T23" s="4">
        <v>1.05</v>
      </c>
      <c r="U23" s="16">
        <f>STOCK[[#This Row],[Costo Unitario (USD)]]+STOCK[[#This Row],[Costo Envío (USD)]]+STOCK[[#This Row],[Comisión 10%]]</f>
        <v>1.9800000000000002</v>
      </c>
      <c r="V23" s="4">
        <f>STOCK[[#This Row],[Costo total]]*1.5</f>
        <v>2.97</v>
      </c>
      <c r="W23" s="16">
        <v>3</v>
      </c>
      <c r="X23" s="16">
        <f>STOCK[[#This Row],[Precio Final]]-STOCK[[#This Row],[Costo total]]</f>
        <v>1.0199999999999998</v>
      </c>
      <c r="Y23" s="16">
        <f>STOCK[[#This Row],[Ganancia Unitaria]]*STOCK[[#This Row],[Salidas]]</f>
        <v>0</v>
      </c>
      <c r="Z23" s="58"/>
      <c r="AA23" s="16"/>
      <c r="AB23" s="16">
        <f>STOCK[[#This Row],[Costo total]]*STOCK[[#This Row],[Entradas]]</f>
        <v>15.840000000000002</v>
      </c>
      <c r="AC23" s="16">
        <f>STOCK[[#This Row],[Stock Actual]]*STOCK[[#This Row],[Costo total]]</f>
        <v>15.840000000000002</v>
      </c>
      <c r="AD23" s="16"/>
    </row>
    <row r="24" spans="1:30" s="4" customFormat="1" ht="50" customHeight="1">
      <c r="A24" s="4" t="s">
        <v>151</v>
      </c>
      <c r="B24" s="53"/>
      <c r="C24" s="4" t="s">
        <v>4</v>
      </c>
      <c r="D24" s="55" t="s">
        <v>143</v>
      </c>
      <c r="E24" s="56" t="s">
        <v>94</v>
      </c>
      <c r="F24" s="56" t="s">
        <v>26</v>
      </c>
      <c r="G24" s="16"/>
      <c r="H24" s="16">
        <f>STOCK[[#This Row],[Precio Final]]</f>
        <v>25</v>
      </c>
      <c r="I24" s="48">
        <f>STOCK[[#This Row],[Precio Venta Ideal (x1.5)]]</f>
        <v>18.150000000000002</v>
      </c>
      <c r="J24" s="57">
        <v>3</v>
      </c>
      <c r="K24" s="17">
        <f>SUMIFS(VENTAS[Cantidad],VENTAS[Código del producto Vendido],STOCK[[#This Row],[Code]])</f>
        <v>0</v>
      </c>
      <c r="L24" s="17">
        <f>STOCK[[#This Row],[Entradas]]-STOCK[[#This Row],[Salidas]]</f>
        <v>3</v>
      </c>
      <c r="M24" s="16">
        <f>STOCK[[#This Row],[Precio Final]]*10%</f>
        <v>2.5</v>
      </c>
      <c r="N24" s="16"/>
      <c r="O24" s="16"/>
      <c r="P24" s="16"/>
      <c r="Q24" s="16">
        <v>8.5500000000000007</v>
      </c>
      <c r="R24" s="17"/>
      <c r="S24" s="16"/>
      <c r="T24" s="4">
        <v>1.05</v>
      </c>
      <c r="U24" s="16">
        <f>STOCK[[#This Row],[Costo Unitario (USD)]]+STOCK[[#This Row],[Costo Envío (USD)]]+STOCK[[#This Row],[Comisión 10%]]</f>
        <v>12.100000000000001</v>
      </c>
      <c r="V24" s="4">
        <f>STOCK[[#This Row],[Costo total]]*1.5</f>
        <v>18.150000000000002</v>
      </c>
      <c r="W24" s="16">
        <v>25</v>
      </c>
      <c r="X24" s="16">
        <f>STOCK[[#This Row],[Precio Final]]-STOCK[[#This Row],[Costo total]]</f>
        <v>12.899999999999999</v>
      </c>
      <c r="Y24" s="16">
        <f>STOCK[[#This Row],[Ganancia Unitaria]]*STOCK[[#This Row],[Salidas]]</f>
        <v>0</v>
      </c>
      <c r="Z24" s="58"/>
      <c r="AA24" s="16"/>
      <c r="AB24" s="16">
        <f>STOCK[[#This Row],[Costo total]]*STOCK[[#This Row],[Entradas]]</f>
        <v>36.300000000000004</v>
      </c>
      <c r="AC24" s="16">
        <f>STOCK[[#This Row],[Stock Actual]]*STOCK[[#This Row],[Costo total]]</f>
        <v>36.300000000000004</v>
      </c>
      <c r="AD24" s="16"/>
    </row>
    <row r="25" spans="1:30" s="4" customFormat="1" ht="50" customHeight="1">
      <c r="A25" s="4" t="s">
        <v>152</v>
      </c>
      <c r="B25" s="53"/>
      <c r="C25" s="4" t="s">
        <v>4</v>
      </c>
      <c r="D25" s="55" t="s">
        <v>143</v>
      </c>
      <c r="E25" s="56" t="s">
        <v>95</v>
      </c>
      <c r="F25" s="56" t="s">
        <v>45</v>
      </c>
      <c r="G25" s="16"/>
      <c r="H25" s="16">
        <f>STOCK[[#This Row],[Precio Final]]</f>
        <v>12</v>
      </c>
      <c r="I25" s="48">
        <f>STOCK[[#This Row],[Precio Venta Ideal (x1.5)]]</f>
        <v>7.2150000000000007</v>
      </c>
      <c r="J25" s="57">
        <v>4</v>
      </c>
      <c r="K25" s="17">
        <f>SUMIFS(VENTAS[Cantidad],VENTAS[Código del producto Vendido],STOCK[[#This Row],[Code]])</f>
        <v>0</v>
      </c>
      <c r="L25" s="17">
        <f>STOCK[[#This Row],[Entradas]]-STOCK[[#This Row],[Salidas]]</f>
        <v>4</v>
      </c>
      <c r="M25" s="16">
        <f>STOCK[[#This Row],[Precio Final]]*10%</f>
        <v>1.2000000000000002</v>
      </c>
      <c r="N25" s="16"/>
      <c r="O25" s="16"/>
      <c r="P25" s="16"/>
      <c r="Q25" s="16">
        <v>2.56</v>
      </c>
      <c r="R25" s="17"/>
      <c r="S25" s="16"/>
      <c r="T25" s="4">
        <v>1.05</v>
      </c>
      <c r="U25" s="16">
        <f>STOCK[[#This Row],[Costo Unitario (USD)]]+STOCK[[#This Row],[Costo Envío (USD)]]+STOCK[[#This Row],[Comisión 10%]]</f>
        <v>4.8100000000000005</v>
      </c>
      <c r="V25" s="4">
        <f>STOCK[[#This Row],[Costo total]]*1.5</f>
        <v>7.2150000000000007</v>
      </c>
      <c r="W25" s="16">
        <v>12</v>
      </c>
      <c r="X25" s="16">
        <f>STOCK[[#This Row],[Precio Final]]-STOCK[[#This Row],[Costo total]]</f>
        <v>7.1899999999999995</v>
      </c>
      <c r="Y25" s="16">
        <f>STOCK[[#This Row],[Ganancia Unitaria]]*STOCK[[#This Row],[Salidas]]</f>
        <v>0</v>
      </c>
      <c r="Z25" s="58"/>
      <c r="AA25" s="16"/>
      <c r="AB25" s="16">
        <f>STOCK[[#This Row],[Costo total]]*STOCK[[#This Row],[Entradas]]</f>
        <v>19.240000000000002</v>
      </c>
      <c r="AC25" s="16">
        <f>STOCK[[#This Row],[Stock Actual]]*STOCK[[#This Row],[Costo total]]</f>
        <v>19.240000000000002</v>
      </c>
      <c r="AD25" s="16"/>
    </row>
    <row r="26" spans="1:30" s="4" customFormat="1" ht="50" customHeight="1">
      <c r="A26" s="4" t="s">
        <v>153</v>
      </c>
      <c r="B26" s="53"/>
      <c r="C26" s="4" t="s">
        <v>4</v>
      </c>
      <c r="D26" s="55" t="s">
        <v>143</v>
      </c>
      <c r="E26" s="56" t="s">
        <v>96</v>
      </c>
      <c r="F26" s="56" t="s">
        <v>45</v>
      </c>
      <c r="G26" s="16"/>
      <c r="H26" s="16">
        <f>STOCK[[#This Row],[Precio Final]]</f>
        <v>8</v>
      </c>
      <c r="I26" s="48">
        <f>STOCK[[#This Row],[Precio Venta Ideal (x1.5)]]</f>
        <v>6.2249999999999996</v>
      </c>
      <c r="J26" s="57">
        <v>4</v>
      </c>
      <c r="K26" s="17">
        <f>SUMIFS(VENTAS[Cantidad],VENTAS[Código del producto Vendido],STOCK[[#This Row],[Code]])</f>
        <v>0</v>
      </c>
      <c r="L26" s="17">
        <f>STOCK[[#This Row],[Entradas]]-STOCK[[#This Row],[Salidas]]</f>
        <v>4</v>
      </c>
      <c r="M26" s="16">
        <f>STOCK[[#This Row],[Precio Final]]*10%</f>
        <v>0.8</v>
      </c>
      <c r="N26" s="16"/>
      <c r="O26" s="16"/>
      <c r="P26" s="16"/>
      <c r="Q26" s="16">
        <v>2.2999999999999998</v>
      </c>
      <c r="R26" s="17"/>
      <c r="S26" s="16"/>
      <c r="T26" s="4">
        <v>1.05</v>
      </c>
      <c r="U26" s="16">
        <f>STOCK[[#This Row],[Costo Unitario (USD)]]+STOCK[[#This Row],[Costo Envío (USD)]]+STOCK[[#This Row],[Comisión 10%]]</f>
        <v>4.1499999999999995</v>
      </c>
      <c r="V26" s="4">
        <f>STOCK[[#This Row],[Costo total]]*1.5</f>
        <v>6.2249999999999996</v>
      </c>
      <c r="W26" s="16">
        <v>8</v>
      </c>
      <c r="X26" s="16">
        <f>STOCK[[#This Row],[Precio Final]]-STOCK[[#This Row],[Costo total]]</f>
        <v>3.8500000000000005</v>
      </c>
      <c r="Y26" s="16">
        <f>STOCK[[#This Row],[Ganancia Unitaria]]*STOCK[[#This Row],[Salidas]]</f>
        <v>0</v>
      </c>
      <c r="Z26" s="58"/>
      <c r="AA26" s="16"/>
      <c r="AB26" s="16">
        <f>STOCK[[#This Row],[Costo total]]*STOCK[[#This Row],[Entradas]]</f>
        <v>16.599999999999998</v>
      </c>
      <c r="AC26" s="16">
        <f>STOCK[[#This Row],[Stock Actual]]*STOCK[[#This Row],[Costo total]]</f>
        <v>16.599999999999998</v>
      </c>
      <c r="AD26" s="16"/>
    </row>
    <row r="27" spans="1:30" s="4" customFormat="1" ht="50" customHeight="1">
      <c r="A27" s="4" t="s">
        <v>154</v>
      </c>
      <c r="B27" s="53"/>
      <c r="C27" s="4" t="s">
        <v>4</v>
      </c>
      <c r="D27" s="55" t="s">
        <v>143</v>
      </c>
      <c r="E27" s="56" t="s">
        <v>97</v>
      </c>
      <c r="F27" s="56" t="s">
        <v>45</v>
      </c>
      <c r="G27" s="16"/>
      <c r="H27" s="16">
        <f>STOCK[[#This Row],[Precio Final]]</f>
        <v>15</v>
      </c>
      <c r="I27" s="48">
        <f>STOCK[[#This Row],[Precio Venta Ideal (x1.5)]]</f>
        <v>9.2250000000000014</v>
      </c>
      <c r="J27" s="57">
        <v>6</v>
      </c>
      <c r="K27" s="17">
        <f>SUMIFS(VENTAS[Cantidad],VENTAS[Código del producto Vendido],STOCK[[#This Row],[Code]])</f>
        <v>0</v>
      </c>
      <c r="L27" s="17">
        <f>STOCK[[#This Row],[Entradas]]-STOCK[[#This Row],[Salidas]]</f>
        <v>6</v>
      </c>
      <c r="M27" s="16">
        <f>STOCK[[#This Row],[Precio Final]]*10%</f>
        <v>1.5</v>
      </c>
      <c r="N27" s="16"/>
      <c r="O27" s="16"/>
      <c r="P27" s="16"/>
      <c r="Q27" s="16">
        <v>3.6</v>
      </c>
      <c r="R27" s="17"/>
      <c r="S27" s="16"/>
      <c r="T27" s="4">
        <v>1.05</v>
      </c>
      <c r="U27" s="16">
        <f>STOCK[[#This Row],[Costo Unitario (USD)]]+STOCK[[#This Row],[Costo Envío (USD)]]+STOCK[[#This Row],[Comisión 10%]]</f>
        <v>6.15</v>
      </c>
      <c r="V27" s="4">
        <f>STOCK[[#This Row],[Costo total]]*1.5</f>
        <v>9.2250000000000014</v>
      </c>
      <c r="W27" s="16">
        <v>15</v>
      </c>
      <c r="X27" s="16">
        <f>STOCK[[#This Row],[Precio Final]]-STOCK[[#This Row],[Costo total]]</f>
        <v>8.85</v>
      </c>
      <c r="Y27" s="16">
        <f>STOCK[[#This Row],[Ganancia Unitaria]]*STOCK[[#This Row],[Salidas]]</f>
        <v>0</v>
      </c>
      <c r="Z27" s="58"/>
      <c r="AA27" s="16"/>
      <c r="AB27" s="16">
        <f>STOCK[[#This Row],[Costo total]]*STOCK[[#This Row],[Entradas]]</f>
        <v>36.900000000000006</v>
      </c>
      <c r="AC27" s="16">
        <f>STOCK[[#This Row],[Stock Actual]]*STOCK[[#This Row],[Costo total]]</f>
        <v>36.900000000000006</v>
      </c>
      <c r="AD27" s="16"/>
    </row>
    <row r="28" spans="1:30" s="4" customFormat="1" ht="50" customHeight="1">
      <c r="A28" s="4" t="s">
        <v>155</v>
      </c>
      <c r="B28" s="53"/>
      <c r="C28" s="4" t="s">
        <v>4</v>
      </c>
      <c r="D28" s="55" t="s">
        <v>143</v>
      </c>
      <c r="E28" s="56" t="s">
        <v>98</v>
      </c>
      <c r="F28" s="56" t="s">
        <v>45</v>
      </c>
      <c r="G28" s="16"/>
      <c r="H28" s="16">
        <f>STOCK[[#This Row],[Precio Final]]</f>
        <v>0</v>
      </c>
      <c r="I28" s="48">
        <f>STOCK[[#This Row],[Precio Venta Ideal (x1.5)]]</f>
        <v>2.6850000000000001</v>
      </c>
      <c r="J28" s="57">
        <v>3</v>
      </c>
      <c r="K28" s="17">
        <f>SUMIFS(VENTAS[Cantidad],VENTAS[Código del producto Vendido],STOCK[[#This Row],[Code]])</f>
        <v>0</v>
      </c>
      <c r="L28" s="17">
        <f>STOCK[[#This Row],[Entradas]]-STOCK[[#This Row],[Salidas]]</f>
        <v>3</v>
      </c>
      <c r="M28" s="16">
        <f>STOCK[[#This Row],[Precio Final]]*10%</f>
        <v>0</v>
      </c>
      <c r="N28" s="16"/>
      <c r="O28" s="16"/>
      <c r="P28" s="16"/>
      <c r="Q28" s="16">
        <v>0.74</v>
      </c>
      <c r="R28" s="17"/>
      <c r="S28" s="16"/>
      <c r="T28" s="4">
        <v>1.05</v>
      </c>
      <c r="U28" s="16">
        <f>STOCK[[#This Row],[Costo Unitario (USD)]]+STOCK[[#This Row],[Costo Envío (USD)]]+STOCK[[#This Row],[Comisión 10%]]</f>
        <v>1.79</v>
      </c>
      <c r="V28" s="4">
        <f>STOCK[[#This Row],[Costo total]]*1.5</f>
        <v>2.6850000000000001</v>
      </c>
      <c r="W28" s="16">
        <v>0</v>
      </c>
      <c r="X28" s="16">
        <f>STOCK[[#This Row],[Precio Final]]-STOCK[[#This Row],[Costo total]]</f>
        <v>-1.79</v>
      </c>
      <c r="Y28" s="16">
        <f>STOCK[[#This Row],[Ganancia Unitaria]]*STOCK[[#This Row],[Salidas]]</f>
        <v>0</v>
      </c>
      <c r="Z28" s="58"/>
      <c r="AA28" s="16"/>
      <c r="AB28" s="16">
        <f>STOCK[[#This Row],[Costo total]]*STOCK[[#This Row],[Entradas]]</f>
        <v>5.37</v>
      </c>
      <c r="AC28" s="16">
        <f>STOCK[[#This Row],[Stock Actual]]*STOCK[[#This Row],[Costo total]]</f>
        <v>5.37</v>
      </c>
      <c r="AD28" s="16"/>
    </row>
    <row r="29" spans="1:30" s="4" customFormat="1" ht="50" customHeight="1">
      <c r="A29" s="4" t="s">
        <v>156</v>
      </c>
      <c r="B29" s="53"/>
      <c r="C29" s="4" t="s">
        <v>4</v>
      </c>
      <c r="D29" s="55" t="s">
        <v>143</v>
      </c>
      <c r="E29" s="56" t="s">
        <v>99</v>
      </c>
      <c r="F29" s="56" t="s">
        <v>27</v>
      </c>
      <c r="G29" s="16"/>
      <c r="H29" s="16">
        <f>STOCK[[#This Row],[Precio Final]]</f>
        <v>12</v>
      </c>
      <c r="I29" s="48">
        <f>STOCK[[#This Row],[Precio Venta Ideal (x1.5)]]</f>
        <v>8.745000000000001</v>
      </c>
      <c r="J29" s="57">
        <v>2</v>
      </c>
      <c r="K29" s="17">
        <f>SUMIFS(VENTAS[Cantidad],VENTAS[Código del producto Vendido],STOCK[[#This Row],[Code]])</f>
        <v>0</v>
      </c>
      <c r="L29" s="17">
        <f>STOCK[[#This Row],[Entradas]]-STOCK[[#This Row],[Salidas]]</f>
        <v>2</v>
      </c>
      <c r="M29" s="16">
        <f>STOCK[[#This Row],[Precio Final]]*10%</f>
        <v>1.2000000000000002</v>
      </c>
      <c r="N29" s="16"/>
      <c r="O29" s="16"/>
      <c r="P29" s="16"/>
      <c r="Q29" s="16">
        <v>3.58</v>
      </c>
      <c r="R29" s="17"/>
      <c r="S29" s="16"/>
      <c r="T29" s="4">
        <v>1.05</v>
      </c>
      <c r="U29" s="16">
        <f>STOCK[[#This Row],[Costo Unitario (USD)]]+STOCK[[#This Row],[Costo Envío (USD)]]+STOCK[[#This Row],[Comisión 10%]]</f>
        <v>5.83</v>
      </c>
      <c r="V29" s="4">
        <f>STOCK[[#This Row],[Costo total]]*1.5</f>
        <v>8.745000000000001</v>
      </c>
      <c r="W29" s="16">
        <v>12</v>
      </c>
      <c r="X29" s="16">
        <f>STOCK[[#This Row],[Precio Final]]-STOCK[[#This Row],[Costo total]]</f>
        <v>6.17</v>
      </c>
      <c r="Y29" s="16">
        <f>STOCK[[#This Row],[Ganancia Unitaria]]*STOCK[[#This Row],[Salidas]]</f>
        <v>0</v>
      </c>
      <c r="Z29" s="58"/>
      <c r="AA29" s="16"/>
      <c r="AB29" s="16">
        <f>STOCK[[#This Row],[Costo total]]*STOCK[[#This Row],[Entradas]]</f>
        <v>11.66</v>
      </c>
      <c r="AC29" s="16">
        <f>STOCK[[#This Row],[Stock Actual]]*STOCK[[#This Row],[Costo total]]</f>
        <v>11.66</v>
      </c>
      <c r="AD29" s="16"/>
    </row>
    <row r="30" spans="1:30" s="4" customFormat="1" ht="50" customHeight="1">
      <c r="A30" s="4" t="s">
        <v>157</v>
      </c>
      <c r="B30" s="53"/>
      <c r="C30" s="4" t="s">
        <v>4</v>
      </c>
      <c r="D30" s="55" t="s">
        <v>143</v>
      </c>
      <c r="E30" s="56" t="s">
        <v>99</v>
      </c>
      <c r="F30" s="56" t="s">
        <v>26</v>
      </c>
      <c r="G30" s="16"/>
      <c r="H30" s="16">
        <f>STOCK[[#This Row],[Precio Final]]</f>
        <v>12</v>
      </c>
      <c r="I30" s="48">
        <f>STOCK[[#This Row],[Precio Venta Ideal (x1.5)]]</f>
        <v>8.745000000000001</v>
      </c>
      <c r="J30" s="57">
        <v>2</v>
      </c>
      <c r="K30" s="17">
        <f>SUMIFS(VENTAS[Cantidad],VENTAS[Código del producto Vendido],STOCK[[#This Row],[Code]])</f>
        <v>0</v>
      </c>
      <c r="L30" s="17">
        <f>STOCK[[#This Row],[Entradas]]-STOCK[[#This Row],[Salidas]]</f>
        <v>2</v>
      </c>
      <c r="M30" s="16">
        <f>STOCK[[#This Row],[Precio Final]]*10%</f>
        <v>1.2000000000000002</v>
      </c>
      <c r="N30" s="16"/>
      <c r="O30" s="16"/>
      <c r="P30" s="16"/>
      <c r="Q30" s="16">
        <v>3.58</v>
      </c>
      <c r="R30" s="17"/>
      <c r="S30" s="16"/>
      <c r="T30" s="4">
        <v>1.05</v>
      </c>
      <c r="U30" s="16">
        <f>STOCK[[#This Row],[Costo Unitario (USD)]]+STOCK[[#This Row],[Costo Envío (USD)]]+STOCK[[#This Row],[Comisión 10%]]</f>
        <v>5.83</v>
      </c>
      <c r="V30" s="4">
        <f>STOCK[[#This Row],[Costo total]]*1.5</f>
        <v>8.745000000000001</v>
      </c>
      <c r="W30" s="16">
        <v>12</v>
      </c>
      <c r="X30" s="16">
        <f>STOCK[[#This Row],[Precio Final]]-STOCK[[#This Row],[Costo total]]</f>
        <v>6.17</v>
      </c>
      <c r="Y30" s="16">
        <f>STOCK[[#This Row],[Ganancia Unitaria]]*STOCK[[#This Row],[Salidas]]</f>
        <v>0</v>
      </c>
      <c r="Z30" s="58"/>
      <c r="AA30" s="16"/>
      <c r="AB30" s="16">
        <f>STOCK[[#This Row],[Costo total]]*STOCK[[#This Row],[Entradas]]</f>
        <v>11.66</v>
      </c>
      <c r="AC30" s="16">
        <f>STOCK[[#This Row],[Stock Actual]]*STOCK[[#This Row],[Costo total]]</f>
        <v>11.66</v>
      </c>
      <c r="AD30" s="16"/>
    </row>
    <row r="31" spans="1:30" s="4" customFormat="1" ht="50" customHeight="1">
      <c r="A31" s="4" t="s">
        <v>158</v>
      </c>
      <c r="B31" s="53"/>
      <c r="C31" s="4" t="s">
        <v>4</v>
      </c>
      <c r="D31" s="55" t="s">
        <v>143</v>
      </c>
      <c r="E31" s="56" t="s">
        <v>99</v>
      </c>
      <c r="F31" s="56" t="s">
        <v>25</v>
      </c>
      <c r="G31" s="16"/>
      <c r="H31" s="16">
        <f>STOCK[[#This Row],[Precio Final]]</f>
        <v>12</v>
      </c>
      <c r="I31" s="48">
        <f>STOCK[[#This Row],[Precio Venta Ideal (x1.5)]]</f>
        <v>8.745000000000001</v>
      </c>
      <c r="J31" s="57">
        <v>2</v>
      </c>
      <c r="K31" s="17">
        <f>SUMIFS(VENTAS[Cantidad],VENTAS[Código del producto Vendido],STOCK[[#This Row],[Code]])</f>
        <v>0</v>
      </c>
      <c r="L31" s="17">
        <f>STOCK[[#This Row],[Entradas]]-STOCK[[#This Row],[Salidas]]</f>
        <v>2</v>
      </c>
      <c r="M31" s="16">
        <f>STOCK[[#This Row],[Precio Final]]*10%</f>
        <v>1.2000000000000002</v>
      </c>
      <c r="N31" s="16"/>
      <c r="O31" s="16"/>
      <c r="P31" s="16"/>
      <c r="Q31" s="16">
        <v>3.58</v>
      </c>
      <c r="R31" s="17"/>
      <c r="S31" s="16"/>
      <c r="T31" s="4">
        <v>1.05</v>
      </c>
      <c r="U31" s="16">
        <f>STOCK[[#This Row],[Costo Unitario (USD)]]+STOCK[[#This Row],[Costo Envío (USD)]]+STOCK[[#This Row],[Comisión 10%]]</f>
        <v>5.83</v>
      </c>
      <c r="V31" s="4">
        <f>STOCK[[#This Row],[Costo total]]*1.5</f>
        <v>8.745000000000001</v>
      </c>
      <c r="W31" s="16">
        <v>12</v>
      </c>
      <c r="X31" s="16">
        <f>STOCK[[#This Row],[Precio Final]]-STOCK[[#This Row],[Costo total]]</f>
        <v>6.17</v>
      </c>
      <c r="Y31" s="16">
        <f>STOCK[[#This Row],[Ganancia Unitaria]]*STOCK[[#This Row],[Salidas]]</f>
        <v>0</v>
      </c>
      <c r="Z31" s="58"/>
      <c r="AA31" s="16"/>
      <c r="AB31" s="16">
        <f>STOCK[[#This Row],[Costo total]]*STOCK[[#This Row],[Entradas]]</f>
        <v>11.66</v>
      </c>
      <c r="AC31" s="16">
        <f>STOCK[[#This Row],[Stock Actual]]*STOCK[[#This Row],[Costo total]]</f>
        <v>11.66</v>
      </c>
      <c r="AD31" s="16"/>
    </row>
    <row r="32" spans="1:30" s="4" customFormat="1" ht="50" customHeight="1">
      <c r="A32" s="4" t="s">
        <v>159</v>
      </c>
      <c r="B32" s="53"/>
      <c r="C32" s="4" t="s">
        <v>4</v>
      </c>
      <c r="D32" s="55" t="s">
        <v>143</v>
      </c>
      <c r="E32" s="56" t="s">
        <v>100</v>
      </c>
      <c r="F32" s="56" t="s">
        <v>23</v>
      </c>
      <c r="G32" s="16"/>
      <c r="H32" s="16">
        <f>STOCK[[#This Row],[Precio Final]]</f>
        <v>20</v>
      </c>
      <c r="I32" s="48">
        <f>STOCK[[#This Row],[Precio Venta Ideal (x1.5)]]</f>
        <v>15.555000000000001</v>
      </c>
      <c r="J32" s="57">
        <v>2</v>
      </c>
      <c r="K32" s="17">
        <f>SUMIFS(VENTAS[Cantidad],VENTAS[Código del producto Vendido],STOCK[[#This Row],[Code]])</f>
        <v>0</v>
      </c>
      <c r="L32" s="17">
        <f>STOCK[[#This Row],[Entradas]]-STOCK[[#This Row],[Salidas]]</f>
        <v>2</v>
      </c>
      <c r="M32" s="16">
        <f>STOCK[[#This Row],[Precio Final]]*10%</f>
        <v>2</v>
      </c>
      <c r="N32" s="16"/>
      <c r="O32" s="16"/>
      <c r="P32" s="16"/>
      <c r="Q32" s="16">
        <v>7.32</v>
      </c>
      <c r="R32" s="17"/>
      <c r="S32" s="16"/>
      <c r="T32" s="4">
        <v>1.05</v>
      </c>
      <c r="U32" s="16">
        <f>STOCK[[#This Row],[Costo Unitario (USD)]]+STOCK[[#This Row],[Costo Envío (USD)]]+STOCK[[#This Row],[Comisión 10%]]</f>
        <v>10.370000000000001</v>
      </c>
      <c r="V32" s="4">
        <f>STOCK[[#This Row],[Costo total]]*1.5</f>
        <v>15.555000000000001</v>
      </c>
      <c r="W32" s="16">
        <v>20</v>
      </c>
      <c r="X32" s="16">
        <f>STOCK[[#This Row],[Precio Final]]-STOCK[[#This Row],[Costo total]]</f>
        <v>9.629999999999999</v>
      </c>
      <c r="Y32" s="16">
        <f>STOCK[[#This Row],[Ganancia Unitaria]]*STOCK[[#This Row],[Salidas]]</f>
        <v>0</v>
      </c>
      <c r="Z32" s="58"/>
      <c r="AA32" s="16"/>
      <c r="AB32" s="16">
        <f>STOCK[[#This Row],[Costo total]]*STOCK[[#This Row],[Entradas]]</f>
        <v>20.740000000000002</v>
      </c>
      <c r="AC32" s="16">
        <f>STOCK[[#This Row],[Stock Actual]]*STOCK[[#This Row],[Costo total]]</f>
        <v>20.740000000000002</v>
      </c>
      <c r="AD32" s="16"/>
    </row>
    <row r="33" spans="1:30" s="4" customFormat="1" ht="50" customHeight="1">
      <c r="A33" s="4" t="s">
        <v>160</v>
      </c>
      <c r="B33" s="53"/>
      <c r="C33" s="4" t="s">
        <v>4</v>
      </c>
      <c r="D33" s="55" t="s">
        <v>143</v>
      </c>
      <c r="E33" s="56" t="s">
        <v>101</v>
      </c>
      <c r="F33" s="56" t="s">
        <v>25</v>
      </c>
      <c r="G33" s="16"/>
      <c r="H33" s="16">
        <f>STOCK[[#This Row],[Precio Final]]</f>
        <v>22</v>
      </c>
      <c r="I33" s="48">
        <f>STOCK[[#This Row],[Precio Venta Ideal (x1.5)]]</f>
        <v>17.445000000000004</v>
      </c>
      <c r="J33" s="57">
        <v>2</v>
      </c>
      <c r="K33" s="17">
        <f>SUMIFS(VENTAS[Cantidad],VENTAS[Código del producto Vendido],STOCK[[#This Row],[Code]])</f>
        <v>0</v>
      </c>
      <c r="L33" s="17">
        <f>STOCK[[#This Row],[Entradas]]-STOCK[[#This Row],[Salidas]]</f>
        <v>2</v>
      </c>
      <c r="M33" s="16">
        <f>STOCK[[#This Row],[Precio Final]]*10%</f>
        <v>2.2000000000000002</v>
      </c>
      <c r="N33" s="16"/>
      <c r="O33" s="16"/>
      <c r="P33" s="16"/>
      <c r="Q33" s="16">
        <v>8.3800000000000008</v>
      </c>
      <c r="R33" s="17"/>
      <c r="S33" s="16"/>
      <c r="T33" s="4">
        <v>1.05</v>
      </c>
      <c r="U33" s="16">
        <f>STOCK[[#This Row],[Costo Unitario (USD)]]+STOCK[[#This Row],[Costo Envío (USD)]]+STOCK[[#This Row],[Comisión 10%]]</f>
        <v>11.630000000000003</v>
      </c>
      <c r="V33" s="4">
        <f>STOCK[[#This Row],[Costo total]]*1.5</f>
        <v>17.445000000000004</v>
      </c>
      <c r="W33" s="16">
        <v>22</v>
      </c>
      <c r="X33" s="16">
        <f>STOCK[[#This Row],[Precio Final]]-STOCK[[#This Row],[Costo total]]</f>
        <v>10.369999999999997</v>
      </c>
      <c r="Y33" s="16">
        <f>STOCK[[#This Row],[Ganancia Unitaria]]*STOCK[[#This Row],[Salidas]]</f>
        <v>0</v>
      </c>
      <c r="Z33" s="58"/>
      <c r="AA33" s="16"/>
      <c r="AB33" s="16">
        <f>STOCK[[#This Row],[Costo total]]*STOCK[[#This Row],[Entradas]]</f>
        <v>23.260000000000005</v>
      </c>
      <c r="AC33" s="16">
        <f>STOCK[[#This Row],[Stock Actual]]*STOCK[[#This Row],[Costo total]]</f>
        <v>23.260000000000005</v>
      </c>
      <c r="AD33" s="16"/>
    </row>
    <row r="34" spans="1:30" s="4" customFormat="1" ht="50" customHeight="1">
      <c r="A34" s="4" t="s">
        <v>161</v>
      </c>
      <c r="B34" s="53"/>
      <c r="C34" s="4" t="s">
        <v>4</v>
      </c>
      <c r="D34" s="55" t="s">
        <v>143</v>
      </c>
      <c r="E34" s="56" t="s">
        <v>101</v>
      </c>
      <c r="F34" s="50" t="s">
        <v>26</v>
      </c>
      <c r="H34" s="4">
        <f>STOCK[[#This Row],[Precio Final]]</f>
        <v>22</v>
      </c>
      <c r="I34" s="47">
        <f>STOCK[[#This Row],[Precio Venta Ideal (x1.5)]]</f>
        <v>17.445000000000004</v>
      </c>
      <c r="J34" s="51">
        <v>2</v>
      </c>
      <c r="K34" s="8">
        <f>SUMIFS(VENTAS[Cantidad],VENTAS[Código del producto Vendido],STOCK[[#This Row],[Code]])</f>
        <v>0</v>
      </c>
      <c r="L34" s="8">
        <f>STOCK[[#This Row],[Entradas]]-STOCK[[#This Row],[Salidas]]</f>
        <v>2</v>
      </c>
      <c r="M34" s="4">
        <f>STOCK[[#This Row],[Precio Final]]*10%</f>
        <v>2.2000000000000002</v>
      </c>
      <c r="P34" s="16"/>
      <c r="Q34" s="16">
        <v>8.3800000000000008</v>
      </c>
      <c r="R34" s="8"/>
      <c r="T34" s="4">
        <v>1.05</v>
      </c>
      <c r="U34" s="4">
        <f>STOCK[[#This Row],[Costo Unitario (USD)]]+STOCK[[#This Row],[Costo Envío (USD)]]+STOCK[[#This Row],[Comisión 10%]]</f>
        <v>11.630000000000003</v>
      </c>
      <c r="V34" s="4">
        <f>STOCK[[#This Row],[Costo total]]*1.5</f>
        <v>17.445000000000004</v>
      </c>
      <c r="W34" s="4">
        <v>22</v>
      </c>
      <c r="X34" s="4">
        <f>STOCK[[#This Row],[Precio Final]]-STOCK[[#This Row],[Costo total]]</f>
        <v>10.369999999999997</v>
      </c>
      <c r="Y34" s="4">
        <f>STOCK[[#This Row],[Ganancia Unitaria]]*STOCK[[#This Row],[Salidas]]</f>
        <v>0</v>
      </c>
      <c r="Z34" s="52"/>
      <c r="AB34" s="4">
        <f>STOCK[[#This Row],[Costo total]]*STOCK[[#This Row],[Entradas]]</f>
        <v>23.260000000000005</v>
      </c>
      <c r="AC34" s="4">
        <f>STOCK[[#This Row],[Stock Actual]]*STOCK[[#This Row],[Costo total]]</f>
        <v>23.260000000000005</v>
      </c>
    </row>
    <row r="35" spans="1:30" s="4" customFormat="1" ht="50" customHeight="1">
      <c r="A35" s="4" t="s">
        <v>162</v>
      </c>
      <c r="B35" s="53"/>
      <c r="C35" s="4" t="s">
        <v>4</v>
      </c>
      <c r="D35" s="55" t="s">
        <v>143</v>
      </c>
      <c r="E35" s="56" t="s">
        <v>101</v>
      </c>
      <c r="F35" s="56" t="s">
        <v>27</v>
      </c>
      <c r="G35" s="16"/>
      <c r="H35" s="16">
        <f>STOCK[[#This Row],[Precio Final]]</f>
        <v>22</v>
      </c>
      <c r="I35" s="48">
        <f>STOCK[[#This Row],[Precio Venta Ideal (x1.5)]]</f>
        <v>17.445000000000004</v>
      </c>
      <c r="J35" s="57">
        <v>2</v>
      </c>
      <c r="K35" s="17">
        <f>SUMIFS(VENTAS[Cantidad],VENTAS[Código del producto Vendido],STOCK[[#This Row],[Code]])</f>
        <v>0</v>
      </c>
      <c r="L35" s="17">
        <f>STOCK[[#This Row],[Entradas]]-STOCK[[#This Row],[Salidas]]</f>
        <v>2</v>
      </c>
      <c r="M35" s="16">
        <f>STOCK[[#This Row],[Precio Final]]*10%</f>
        <v>2.2000000000000002</v>
      </c>
      <c r="N35" s="16"/>
      <c r="O35" s="16"/>
      <c r="P35" s="16"/>
      <c r="Q35" s="16">
        <v>8.3800000000000008</v>
      </c>
      <c r="R35" s="17"/>
      <c r="S35" s="16"/>
      <c r="T35" s="4">
        <v>1.05</v>
      </c>
      <c r="U35" s="16">
        <f>STOCK[[#This Row],[Costo Unitario (USD)]]+STOCK[[#This Row],[Costo Envío (USD)]]+STOCK[[#This Row],[Comisión 10%]]</f>
        <v>11.630000000000003</v>
      </c>
      <c r="V35" s="4">
        <f>STOCK[[#This Row],[Costo total]]*1.5</f>
        <v>17.445000000000004</v>
      </c>
      <c r="W35" s="16">
        <v>22</v>
      </c>
      <c r="X35" s="16">
        <f>STOCK[[#This Row],[Precio Final]]-STOCK[[#This Row],[Costo total]]</f>
        <v>10.369999999999997</v>
      </c>
      <c r="Y35" s="16">
        <f>STOCK[[#This Row],[Ganancia Unitaria]]*STOCK[[#This Row],[Salidas]]</f>
        <v>0</v>
      </c>
      <c r="Z35" s="58"/>
      <c r="AA35" s="16"/>
      <c r="AB35" s="16">
        <f>STOCK[[#This Row],[Costo total]]*STOCK[[#This Row],[Entradas]]</f>
        <v>23.260000000000005</v>
      </c>
      <c r="AC35" s="16">
        <f>STOCK[[#This Row],[Stock Actual]]*STOCK[[#This Row],[Costo total]]</f>
        <v>23.260000000000005</v>
      </c>
      <c r="AD35" s="16"/>
    </row>
    <row r="36" spans="1:30" s="4" customFormat="1" ht="50" customHeight="1">
      <c r="A36" s="4" t="s">
        <v>163</v>
      </c>
      <c r="B36" s="53"/>
      <c r="C36" s="4" t="s">
        <v>4</v>
      </c>
      <c r="D36" s="55" t="s">
        <v>143</v>
      </c>
      <c r="E36" s="56" t="s">
        <v>102</v>
      </c>
      <c r="F36" s="56" t="s">
        <v>207</v>
      </c>
      <c r="G36" s="16"/>
      <c r="H36" s="16">
        <f>STOCK[[#This Row],[Precio Final]]</f>
        <v>22</v>
      </c>
      <c r="I36" s="48">
        <f>STOCK[[#This Row],[Precio Venta Ideal (x1.5)]]</f>
        <v>17.655000000000001</v>
      </c>
      <c r="J36" s="57">
        <v>2</v>
      </c>
      <c r="K36" s="17">
        <f>SUMIFS(VENTAS[Cantidad],VENTAS[Código del producto Vendido],STOCK[[#This Row],[Code]])</f>
        <v>0</v>
      </c>
      <c r="L36" s="17">
        <f>STOCK[[#This Row],[Entradas]]-STOCK[[#This Row],[Salidas]]</f>
        <v>2</v>
      </c>
      <c r="M36" s="16">
        <f>STOCK[[#This Row],[Precio Final]]*10%</f>
        <v>2.2000000000000002</v>
      </c>
      <c r="N36" s="16"/>
      <c r="O36" s="16"/>
      <c r="P36" s="16"/>
      <c r="Q36" s="16">
        <v>8.52</v>
      </c>
      <c r="R36" s="17"/>
      <c r="S36" s="16"/>
      <c r="T36" s="4">
        <v>1.05</v>
      </c>
      <c r="U36" s="16">
        <f>STOCK[[#This Row],[Costo Unitario (USD)]]+STOCK[[#This Row],[Costo Envío (USD)]]+STOCK[[#This Row],[Comisión 10%]]</f>
        <v>11.77</v>
      </c>
      <c r="V36" s="4">
        <f>STOCK[[#This Row],[Costo total]]*1.5</f>
        <v>17.655000000000001</v>
      </c>
      <c r="W36" s="16">
        <v>22</v>
      </c>
      <c r="X36" s="16">
        <f>STOCK[[#This Row],[Precio Final]]-STOCK[[#This Row],[Costo total]]</f>
        <v>10.23</v>
      </c>
      <c r="Y36" s="16">
        <f>STOCK[[#This Row],[Ganancia Unitaria]]*STOCK[[#This Row],[Salidas]]</f>
        <v>0</v>
      </c>
      <c r="Z36" s="58"/>
      <c r="AA36" s="16"/>
      <c r="AB36" s="16">
        <f>STOCK[[#This Row],[Costo total]]*STOCK[[#This Row],[Entradas]]</f>
        <v>23.54</v>
      </c>
      <c r="AC36" s="16">
        <f>STOCK[[#This Row],[Stock Actual]]*STOCK[[#This Row],[Costo total]]</f>
        <v>23.54</v>
      </c>
      <c r="AD36" s="16"/>
    </row>
    <row r="37" spans="1:30" s="4" customFormat="1" ht="50" customHeight="1">
      <c r="A37" s="4" t="s">
        <v>164</v>
      </c>
      <c r="B37" s="53"/>
      <c r="C37" s="4" t="s">
        <v>4</v>
      </c>
      <c r="D37" s="55" t="s">
        <v>143</v>
      </c>
      <c r="E37" s="56" t="s">
        <v>103</v>
      </c>
      <c r="F37" s="56" t="s">
        <v>45</v>
      </c>
      <c r="G37" s="16"/>
      <c r="H37" s="16">
        <f>STOCK[[#This Row],[Precio Final]]</f>
        <v>9</v>
      </c>
      <c r="I37" s="48">
        <f>STOCK[[#This Row],[Precio Venta Ideal (x1.5)]]</f>
        <v>8.4600000000000009</v>
      </c>
      <c r="J37" s="57">
        <v>7</v>
      </c>
      <c r="K37" s="17">
        <f>SUMIFS(VENTAS[Cantidad],VENTAS[Código del producto Vendido],STOCK[[#This Row],[Code]])</f>
        <v>0</v>
      </c>
      <c r="L37" s="17">
        <f>STOCK[[#This Row],[Entradas]]-STOCK[[#This Row],[Salidas]]</f>
        <v>7</v>
      </c>
      <c r="M37" s="16">
        <f>STOCK[[#This Row],[Precio Final]]*10%</f>
        <v>0.9</v>
      </c>
      <c r="N37" s="16"/>
      <c r="O37" s="16"/>
      <c r="P37" s="16"/>
      <c r="Q37" s="16">
        <v>3.69</v>
      </c>
      <c r="R37" s="17"/>
      <c r="S37" s="16"/>
      <c r="T37" s="4">
        <v>1.05</v>
      </c>
      <c r="U37" s="16">
        <f>STOCK[[#This Row],[Costo Unitario (USD)]]+STOCK[[#This Row],[Costo Envío (USD)]]+STOCK[[#This Row],[Comisión 10%]]</f>
        <v>5.6400000000000006</v>
      </c>
      <c r="V37" s="4">
        <f>STOCK[[#This Row],[Costo total]]*1.5</f>
        <v>8.4600000000000009</v>
      </c>
      <c r="W37" s="16">
        <v>9</v>
      </c>
      <c r="X37" s="16">
        <f>STOCK[[#This Row],[Precio Final]]-STOCK[[#This Row],[Costo total]]</f>
        <v>3.3599999999999994</v>
      </c>
      <c r="Y37" s="16">
        <f>STOCK[[#This Row],[Ganancia Unitaria]]*STOCK[[#This Row],[Salidas]]</f>
        <v>0</v>
      </c>
      <c r="Z37" s="58"/>
      <c r="AA37" s="16"/>
      <c r="AB37" s="16">
        <f>STOCK[[#This Row],[Costo total]]*STOCK[[#This Row],[Entradas]]</f>
        <v>39.480000000000004</v>
      </c>
      <c r="AC37" s="16">
        <f>STOCK[[#This Row],[Stock Actual]]*STOCK[[#This Row],[Costo total]]</f>
        <v>39.480000000000004</v>
      </c>
      <c r="AD37" s="16"/>
    </row>
    <row r="38" spans="1:30" s="4" customFormat="1" ht="50" customHeight="1">
      <c r="A38" s="4" t="s">
        <v>165</v>
      </c>
      <c r="B38" s="53"/>
      <c r="C38" s="4" t="s">
        <v>4</v>
      </c>
      <c r="D38" s="55" t="s">
        <v>143</v>
      </c>
      <c r="E38" s="56" t="s">
        <v>104</v>
      </c>
      <c r="F38" s="56" t="s">
        <v>45</v>
      </c>
      <c r="G38" s="16"/>
      <c r="H38" s="16">
        <f>STOCK[[#This Row],[Precio Final]]</f>
        <v>12</v>
      </c>
      <c r="I38" s="48">
        <f>STOCK[[#This Row],[Precio Venta Ideal (x1.5)]]</f>
        <v>9.4350000000000005</v>
      </c>
      <c r="J38" s="57">
        <v>3</v>
      </c>
      <c r="K38" s="17">
        <f>SUMIFS(VENTAS[Cantidad],VENTAS[Código del producto Vendido],STOCK[[#This Row],[Code]])</f>
        <v>0</v>
      </c>
      <c r="L38" s="17">
        <f>STOCK[[#This Row],[Entradas]]-STOCK[[#This Row],[Salidas]]</f>
        <v>3</v>
      </c>
      <c r="M38" s="16">
        <f>STOCK[[#This Row],[Precio Final]]*10%</f>
        <v>1.2000000000000002</v>
      </c>
      <c r="N38" s="16"/>
      <c r="O38" s="16"/>
      <c r="P38" s="16"/>
      <c r="Q38" s="16">
        <v>4.04</v>
      </c>
      <c r="R38" s="17"/>
      <c r="S38" s="16"/>
      <c r="T38" s="4">
        <v>1.05</v>
      </c>
      <c r="U38" s="16">
        <f>STOCK[[#This Row],[Costo Unitario (USD)]]+STOCK[[#This Row],[Costo Envío (USD)]]+STOCK[[#This Row],[Comisión 10%]]</f>
        <v>6.29</v>
      </c>
      <c r="V38" s="4">
        <f>STOCK[[#This Row],[Costo total]]*1.5</f>
        <v>9.4350000000000005</v>
      </c>
      <c r="W38" s="16">
        <v>12</v>
      </c>
      <c r="X38" s="16">
        <f>STOCK[[#This Row],[Precio Final]]-STOCK[[#This Row],[Costo total]]</f>
        <v>5.71</v>
      </c>
      <c r="Y38" s="16">
        <f>STOCK[[#This Row],[Ganancia Unitaria]]*STOCK[[#This Row],[Salidas]]</f>
        <v>0</v>
      </c>
      <c r="Z38" s="58"/>
      <c r="AA38" s="16"/>
      <c r="AB38" s="16">
        <f>STOCK[[#This Row],[Costo total]]*STOCK[[#This Row],[Entradas]]</f>
        <v>18.87</v>
      </c>
      <c r="AC38" s="16">
        <f>STOCK[[#This Row],[Stock Actual]]*STOCK[[#This Row],[Costo total]]</f>
        <v>18.87</v>
      </c>
      <c r="AD38" s="16"/>
    </row>
    <row r="39" spans="1:30" s="4" customFormat="1" ht="50" customHeight="1">
      <c r="A39" s="4" t="s">
        <v>166</v>
      </c>
      <c r="B39" s="53"/>
      <c r="C39" s="4" t="s">
        <v>4</v>
      </c>
      <c r="D39" s="55" t="s">
        <v>143</v>
      </c>
      <c r="E39" s="56" t="s">
        <v>105</v>
      </c>
      <c r="F39" s="56" t="s">
        <v>45</v>
      </c>
      <c r="G39" s="16"/>
      <c r="H39" s="16">
        <f>STOCK[[#This Row],[Precio Final]]</f>
        <v>20</v>
      </c>
      <c r="I39" s="48">
        <f>STOCK[[#This Row],[Precio Venta Ideal (x1.5)]]</f>
        <v>14.579999999999998</v>
      </c>
      <c r="J39" s="57">
        <v>3</v>
      </c>
      <c r="K39" s="17">
        <f>SUMIFS(VENTAS[Cantidad],VENTAS[Código del producto Vendido],STOCK[[#This Row],[Code]])</f>
        <v>0</v>
      </c>
      <c r="L39" s="17">
        <f>STOCK[[#This Row],[Entradas]]-STOCK[[#This Row],[Salidas]]</f>
        <v>3</v>
      </c>
      <c r="M39" s="16">
        <f>STOCK[[#This Row],[Precio Final]]*10%</f>
        <v>2</v>
      </c>
      <c r="N39" s="16"/>
      <c r="O39" s="16"/>
      <c r="P39" s="16"/>
      <c r="Q39" s="16">
        <v>6.67</v>
      </c>
      <c r="R39" s="17"/>
      <c r="S39" s="16"/>
      <c r="T39" s="4">
        <v>1.05</v>
      </c>
      <c r="U39" s="16">
        <f>STOCK[[#This Row],[Costo Unitario (USD)]]+STOCK[[#This Row],[Costo Envío (USD)]]+STOCK[[#This Row],[Comisión 10%]]</f>
        <v>9.7199999999999989</v>
      </c>
      <c r="V39" s="4">
        <f>STOCK[[#This Row],[Costo total]]*1.5</f>
        <v>14.579999999999998</v>
      </c>
      <c r="W39" s="16">
        <v>20</v>
      </c>
      <c r="X39" s="16">
        <f>STOCK[[#This Row],[Precio Final]]-STOCK[[#This Row],[Costo total]]</f>
        <v>10.280000000000001</v>
      </c>
      <c r="Y39" s="16">
        <f>STOCK[[#This Row],[Ganancia Unitaria]]*STOCK[[#This Row],[Salidas]]</f>
        <v>0</v>
      </c>
      <c r="Z39" s="58"/>
      <c r="AA39" s="16"/>
      <c r="AB39" s="16">
        <f>STOCK[[#This Row],[Costo total]]*STOCK[[#This Row],[Entradas]]</f>
        <v>29.159999999999997</v>
      </c>
      <c r="AC39" s="16">
        <f>STOCK[[#This Row],[Stock Actual]]*STOCK[[#This Row],[Costo total]]</f>
        <v>29.159999999999997</v>
      </c>
      <c r="AD39" s="16"/>
    </row>
    <row r="40" spans="1:30" s="4" customFormat="1" ht="50" customHeight="1">
      <c r="A40" s="4" t="s">
        <v>167</v>
      </c>
      <c r="B40" s="53"/>
      <c r="C40" s="4" t="s">
        <v>4</v>
      </c>
      <c r="D40" s="55" t="s">
        <v>143</v>
      </c>
      <c r="E40" s="56" t="s">
        <v>106</v>
      </c>
      <c r="F40" s="56" t="s">
        <v>45</v>
      </c>
      <c r="G40" s="16"/>
      <c r="H40" s="16">
        <f>STOCK[[#This Row],[Precio Final]]</f>
        <v>7</v>
      </c>
      <c r="I40" s="48">
        <f>STOCK[[#This Row],[Precio Venta Ideal (x1.5)]]</f>
        <v>4.5</v>
      </c>
      <c r="J40" s="57">
        <v>8</v>
      </c>
      <c r="K40" s="17">
        <f>SUMIFS(VENTAS[Cantidad],VENTAS[Código del producto Vendido],STOCK[[#This Row],[Code]])</f>
        <v>0</v>
      </c>
      <c r="L40" s="17">
        <f>STOCK[[#This Row],[Entradas]]-STOCK[[#This Row],[Salidas]]</f>
        <v>8</v>
      </c>
      <c r="M40" s="16">
        <f>STOCK[[#This Row],[Precio Final]]*10%</f>
        <v>0.70000000000000007</v>
      </c>
      <c r="N40" s="16"/>
      <c r="O40" s="16"/>
      <c r="P40" s="16"/>
      <c r="Q40" s="16">
        <v>1.25</v>
      </c>
      <c r="R40" s="17"/>
      <c r="S40" s="16"/>
      <c r="T40" s="4">
        <v>1.05</v>
      </c>
      <c r="U40" s="16">
        <f>STOCK[[#This Row],[Costo Unitario (USD)]]+STOCK[[#This Row],[Costo Envío (USD)]]+STOCK[[#This Row],[Comisión 10%]]</f>
        <v>3</v>
      </c>
      <c r="V40" s="4">
        <f>STOCK[[#This Row],[Costo total]]*1.5</f>
        <v>4.5</v>
      </c>
      <c r="W40" s="16">
        <v>7</v>
      </c>
      <c r="X40" s="16">
        <f>STOCK[[#This Row],[Precio Final]]-STOCK[[#This Row],[Costo total]]</f>
        <v>4</v>
      </c>
      <c r="Y40" s="16">
        <f>STOCK[[#This Row],[Ganancia Unitaria]]*STOCK[[#This Row],[Salidas]]</f>
        <v>0</v>
      </c>
      <c r="Z40" s="58"/>
      <c r="AA40" s="16"/>
      <c r="AB40" s="16">
        <f>STOCK[[#This Row],[Costo total]]*STOCK[[#This Row],[Entradas]]</f>
        <v>24</v>
      </c>
      <c r="AC40" s="16">
        <f>STOCK[[#This Row],[Stock Actual]]*STOCK[[#This Row],[Costo total]]</f>
        <v>24</v>
      </c>
      <c r="AD40" s="16"/>
    </row>
    <row r="41" spans="1:30" s="4" customFormat="1" ht="50" customHeight="1">
      <c r="A41" s="4" t="s">
        <v>168</v>
      </c>
      <c r="B41" s="53"/>
      <c r="C41" s="4" t="s">
        <v>4</v>
      </c>
      <c r="D41" s="55" t="s">
        <v>143</v>
      </c>
      <c r="E41" s="56" t="s">
        <v>107</v>
      </c>
      <c r="F41" s="56" t="s">
        <v>45</v>
      </c>
      <c r="G41" s="16"/>
      <c r="H41" s="16">
        <f>STOCK[[#This Row],[Precio Final]]</f>
        <v>10</v>
      </c>
      <c r="I41" s="48">
        <f>STOCK[[#This Row],[Precio Venta Ideal (x1.5)]]</f>
        <v>17.805</v>
      </c>
      <c r="J41" s="57">
        <v>3</v>
      </c>
      <c r="K41" s="17">
        <f>SUMIFS(VENTAS[Cantidad],VENTAS[Código del producto Vendido],STOCK[[#This Row],[Code]])</f>
        <v>0</v>
      </c>
      <c r="L41" s="17">
        <f>STOCK[[#This Row],[Entradas]]-STOCK[[#This Row],[Salidas]]</f>
        <v>3</v>
      </c>
      <c r="M41" s="16">
        <f>STOCK[[#This Row],[Precio Final]]*10%</f>
        <v>1</v>
      </c>
      <c r="N41" s="16"/>
      <c r="O41" s="16"/>
      <c r="P41" s="16"/>
      <c r="Q41" s="16">
        <v>9.82</v>
      </c>
      <c r="R41" s="17"/>
      <c r="S41" s="16"/>
      <c r="T41" s="4">
        <v>1.05</v>
      </c>
      <c r="U41" s="16">
        <f>STOCK[[#This Row],[Costo Unitario (USD)]]+STOCK[[#This Row],[Costo Envío (USD)]]+STOCK[[#This Row],[Comisión 10%]]</f>
        <v>11.870000000000001</v>
      </c>
      <c r="V41" s="4">
        <f>STOCK[[#This Row],[Costo total]]*1.5</f>
        <v>17.805</v>
      </c>
      <c r="W41" s="16">
        <v>10</v>
      </c>
      <c r="X41" s="16">
        <f>STOCK[[#This Row],[Precio Final]]-STOCK[[#This Row],[Costo total]]</f>
        <v>-1.870000000000001</v>
      </c>
      <c r="Y41" s="16">
        <f>STOCK[[#This Row],[Ganancia Unitaria]]*STOCK[[#This Row],[Salidas]]</f>
        <v>0</v>
      </c>
      <c r="Z41" s="58"/>
      <c r="AA41" s="16"/>
      <c r="AB41" s="16">
        <f>STOCK[[#This Row],[Costo total]]*STOCK[[#This Row],[Entradas]]</f>
        <v>35.61</v>
      </c>
      <c r="AC41" s="16">
        <f>STOCK[[#This Row],[Stock Actual]]*STOCK[[#This Row],[Costo total]]</f>
        <v>35.61</v>
      </c>
      <c r="AD41" s="16"/>
    </row>
    <row r="42" spans="1:30" s="4" customFormat="1" ht="50" customHeight="1">
      <c r="A42" s="4" t="s">
        <v>169</v>
      </c>
      <c r="B42" s="53"/>
      <c r="C42" s="4" t="s">
        <v>4</v>
      </c>
      <c r="D42" s="55" t="s">
        <v>143</v>
      </c>
      <c r="E42" s="56" t="s">
        <v>108</v>
      </c>
      <c r="F42" s="56" t="s">
        <v>110</v>
      </c>
      <c r="G42" s="56" t="s">
        <v>110</v>
      </c>
      <c r="H42" s="16">
        <f>STOCK[[#This Row],[Precio Final]]</f>
        <v>12</v>
      </c>
      <c r="I42" s="48">
        <f>STOCK[[#This Row],[Precio Venta Ideal (x1.5)]]</f>
        <v>8.8950000000000014</v>
      </c>
      <c r="J42" s="57">
        <v>3</v>
      </c>
      <c r="K42" s="17">
        <f>SUMIFS(VENTAS[Cantidad],VENTAS[Código del producto Vendido],STOCK[[#This Row],[Code]])</f>
        <v>0</v>
      </c>
      <c r="L42" s="17">
        <f>STOCK[[#This Row],[Entradas]]-STOCK[[#This Row],[Salidas]]</f>
        <v>3</v>
      </c>
      <c r="M42" s="16">
        <f>STOCK[[#This Row],[Precio Final]]*10%</f>
        <v>1.2000000000000002</v>
      </c>
      <c r="N42" s="16"/>
      <c r="O42" s="16"/>
      <c r="P42" s="16"/>
      <c r="Q42" s="16">
        <v>3.68</v>
      </c>
      <c r="R42" s="17"/>
      <c r="S42" s="16"/>
      <c r="T42" s="4">
        <v>1.05</v>
      </c>
      <c r="U42" s="16">
        <f>STOCK[[#This Row],[Costo Unitario (USD)]]+STOCK[[#This Row],[Costo Envío (USD)]]+STOCK[[#This Row],[Comisión 10%]]</f>
        <v>5.9300000000000006</v>
      </c>
      <c r="V42" s="4">
        <f>STOCK[[#This Row],[Costo total]]*1.5</f>
        <v>8.8950000000000014</v>
      </c>
      <c r="W42" s="16">
        <v>12</v>
      </c>
      <c r="X42" s="16">
        <f>STOCK[[#This Row],[Precio Final]]-STOCK[[#This Row],[Costo total]]</f>
        <v>6.0699999999999994</v>
      </c>
      <c r="Y42" s="16">
        <f>STOCK[[#This Row],[Ganancia Unitaria]]*STOCK[[#This Row],[Salidas]]</f>
        <v>0</v>
      </c>
      <c r="Z42" s="58"/>
      <c r="AA42" s="16"/>
      <c r="AB42" s="16">
        <f>STOCK[[#This Row],[Costo total]]*STOCK[[#This Row],[Entradas]]</f>
        <v>17.790000000000003</v>
      </c>
      <c r="AC42" s="16">
        <f>STOCK[[#This Row],[Stock Actual]]*STOCK[[#This Row],[Costo total]]</f>
        <v>17.790000000000003</v>
      </c>
      <c r="AD42" s="16"/>
    </row>
    <row r="43" spans="1:30" s="4" customFormat="1" ht="50" customHeight="1">
      <c r="A43" s="4" t="s">
        <v>170</v>
      </c>
      <c r="B43" s="53"/>
      <c r="C43" s="4" t="s">
        <v>4</v>
      </c>
      <c r="D43" s="55" t="s">
        <v>143</v>
      </c>
      <c r="E43" s="56" t="s">
        <v>109</v>
      </c>
      <c r="F43" s="56" t="s">
        <v>110</v>
      </c>
      <c r="G43" s="16"/>
      <c r="H43" s="16">
        <f>STOCK[[#This Row],[Precio Final]]</f>
        <v>18</v>
      </c>
      <c r="I43" s="48">
        <f>STOCK[[#This Row],[Precio Venta Ideal (x1.5)]]</f>
        <v>13.049999999999999</v>
      </c>
      <c r="J43" s="57">
        <v>3</v>
      </c>
      <c r="K43" s="17">
        <f>SUMIFS(VENTAS[Cantidad],VENTAS[Código del producto Vendido],STOCK[[#This Row],[Code]])</f>
        <v>0</v>
      </c>
      <c r="L43" s="17">
        <f>STOCK[[#This Row],[Entradas]]-STOCK[[#This Row],[Salidas]]</f>
        <v>3</v>
      </c>
      <c r="M43" s="16">
        <f>STOCK[[#This Row],[Precio Final]]*10%</f>
        <v>1.8</v>
      </c>
      <c r="N43" s="16"/>
      <c r="O43" s="16"/>
      <c r="P43" s="16"/>
      <c r="Q43" s="16">
        <v>5.85</v>
      </c>
      <c r="R43" s="17"/>
      <c r="S43" s="16"/>
      <c r="T43" s="4">
        <v>1.05</v>
      </c>
      <c r="U43" s="16">
        <f>STOCK[[#This Row],[Costo Unitario (USD)]]+STOCK[[#This Row],[Costo Envío (USD)]]+STOCK[[#This Row],[Comisión 10%]]</f>
        <v>8.6999999999999993</v>
      </c>
      <c r="V43" s="4">
        <f>STOCK[[#This Row],[Costo total]]*1.5</f>
        <v>13.049999999999999</v>
      </c>
      <c r="W43" s="16">
        <v>18</v>
      </c>
      <c r="X43" s="16">
        <f>STOCK[[#This Row],[Precio Final]]-STOCK[[#This Row],[Costo total]]</f>
        <v>9.3000000000000007</v>
      </c>
      <c r="Y43" s="16">
        <f>STOCK[[#This Row],[Ganancia Unitaria]]*STOCK[[#This Row],[Salidas]]</f>
        <v>0</v>
      </c>
      <c r="Z43" s="58"/>
      <c r="AA43" s="16"/>
      <c r="AB43" s="16">
        <f>STOCK[[#This Row],[Costo total]]*STOCK[[#This Row],[Entradas]]</f>
        <v>26.099999999999998</v>
      </c>
      <c r="AC43" s="16">
        <f>STOCK[[#This Row],[Stock Actual]]*STOCK[[#This Row],[Costo total]]</f>
        <v>26.099999999999998</v>
      </c>
      <c r="AD43" s="16"/>
    </row>
    <row r="44" spans="1:30" s="4" customFormat="1" ht="50" customHeight="1">
      <c r="A44" s="4" t="s">
        <v>171</v>
      </c>
      <c r="B44" s="53"/>
      <c r="C44" s="4" t="s">
        <v>4</v>
      </c>
      <c r="D44" s="55" t="s">
        <v>143</v>
      </c>
      <c r="E44" s="56" t="s">
        <v>111</v>
      </c>
      <c r="F44" s="56" t="s">
        <v>59</v>
      </c>
      <c r="G44" s="16"/>
      <c r="H44" s="16">
        <f>STOCK[[#This Row],[Precio Final]]</f>
        <v>18</v>
      </c>
      <c r="I44" s="48">
        <f>STOCK[[#This Row],[Precio Venta Ideal (x1.5)]]</f>
        <v>13.065000000000001</v>
      </c>
      <c r="J44" s="57">
        <v>4</v>
      </c>
      <c r="K44" s="17">
        <f>SUMIFS(VENTAS[Cantidad],VENTAS[Código del producto Vendido],STOCK[[#This Row],[Code]])</f>
        <v>0</v>
      </c>
      <c r="L44" s="17">
        <f>STOCK[[#This Row],[Entradas]]-STOCK[[#This Row],[Salidas]]</f>
        <v>4</v>
      </c>
      <c r="M44" s="16">
        <f>STOCK[[#This Row],[Precio Final]]*10%</f>
        <v>1.8</v>
      </c>
      <c r="N44" s="16"/>
      <c r="O44" s="16"/>
      <c r="P44" s="16"/>
      <c r="Q44" s="16">
        <v>5.86</v>
      </c>
      <c r="R44" s="17"/>
      <c r="S44" s="16"/>
      <c r="T44" s="4">
        <v>1.05</v>
      </c>
      <c r="U44" s="16">
        <f>STOCK[[#This Row],[Costo Unitario (USD)]]+STOCK[[#This Row],[Costo Envío (USD)]]+STOCK[[#This Row],[Comisión 10%]]</f>
        <v>8.7100000000000009</v>
      </c>
      <c r="V44" s="4">
        <f>STOCK[[#This Row],[Costo total]]*1.5</f>
        <v>13.065000000000001</v>
      </c>
      <c r="W44" s="16">
        <v>18</v>
      </c>
      <c r="X44" s="16">
        <f>STOCK[[#This Row],[Precio Final]]-STOCK[[#This Row],[Costo total]]</f>
        <v>9.2899999999999991</v>
      </c>
      <c r="Y44" s="16">
        <f>STOCK[[#This Row],[Ganancia Unitaria]]*STOCK[[#This Row],[Salidas]]</f>
        <v>0</v>
      </c>
      <c r="Z44" s="58"/>
      <c r="AA44" s="16"/>
      <c r="AB44" s="16">
        <f>STOCK[[#This Row],[Costo total]]*STOCK[[#This Row],[Entradas]]</f>
        <v>34.840000000000003</v>
      </c>
      <c r="AC44" s="16">
        <f>STOCK[[#This Row],[Stock Actual]]*STOCK[[#This Row],[Costo total]]</f>
        <v>34.840000000000003</v>
      </c>
      <c r="AD44" s="16"/>
    </row>
    <row r="45" spans="1:30" s="4" customFormat="1" ht="50" customHeight="1">
      <c r="A45" s="4" t="s">
        <v>172</v>
      </c>
      <c r="B45" s="53"/>
      <c r="C45" s="4" t="s">
        <v>4</v>
      </c>
      <c r="D45" s="55" t="s">
        <v>143</v>
      </c>
      <c r="E45" s="56" t="s">
        <v>112</v>
      </c>
      <c r="F45" s="56" t="s">
        <v>51</v>
      </c>
      <c r="G45" s="16"/>
      <c r="H45" s="16">
        <f>STOCK[[#This Row],[Precio Final]]</f>
        <v>0</v>
      </c>
      <c r="I45" s="48">
        <f>STOCK[[#This Row],[Precio Venta Ideal (x1.5)]]</f>
        <v>6.4050000000000011</v>
      </c>
      <c r="J45" s="57">
        <v>0</v>
      </c>
      <c r="K45" s="17">
        <f>SUMIFS(VENTAS[Cantidad],VENTAS[Código del producto Vendido],STOCK[[#This Row],[Code]])</f>
        <v>0</v>
      </c>
      <c r="L45" s="17">
        <f>STOCK[[#This Row],[Entradas]]-STOCK[[#This Row],[Salidas]]</f>
        <v>0</v>
      </c>
      <c r="M45" s="16">
        <f>STOCK[[#This Row],[Precio Final]]*10%</f>
        <v>0</v>
      </c>
      <c r="N45" s="16"/>
      <c r="O45" s="16"/>
      <c r="P45" s="16"/>
      <c r="Q45" s="16">
        <v>3.22</v>
      </c>
      <c r="R45" s="17"/>
      <c r="S45" s="16"/>
      <c r="T45" s="4">
        <v>1.05</v>
      </c>
      <c r="U45" s="16">
        <f>STOCK[[#This Row],[Costo Unitario (USD)]]+STOCK[[#This Row],[Costo Envío (USD)]]+STOCK[[#This Row],[Comisión 10%]]</f>
        <v>4.2700000000000005</v>
      </c>
      <c r="V45" s="4">
        <f>STOCK[[#This Row],[Costo total]]*1.5</f>
        <v>6.4050000000000011</v>
      </c>
      <c r="W45" s="16"/>
      <c r="X45" s="16">
        <f>STOCK[[#This Row],[Precio Final]]-STOCK[[#This Row],[Costo total]]</f>
        <v>-4.2700000000000005</v>
      </c>
      <c r="Y45" s="16">
        <f>STOCK[[#This Row],[Ganancia Unitaria]]*STOCK[[#This Row],[Salidas]]</f>
        <v>0</v>
      </c>
      <c r="Z45" s="58"/>
      <c r="AA45" s="16"/>
      <c r="AB45" s="16">
        <f>STOCK[[#This Row],[Costo total]]*STOCK[[#This Row],[Entradas]]</f>
        <v>0</v>
      </c>
      <c r="AC45" s="16">
        <f>STOCK[[#This Row],[Stock Actual]]*STOCK[[#This Row],[Costo total]]</f>
        <v>0</v>
      </c>
      <c r="AD45" s="16"/>
    </row>
    <row r="46" spans="1:30" s="4" customFormat="1" ht="50" customHeight="1">
      <c r="A46" s="4" t="s">
        <v>173</v>
      </c>
      <c r="B46" s="53"/>
      <c r="C46" s="4" t="s">
        <v>4</v>
      </c>
      <c r="D46" s="55" t="s">
        <v>143</v>
      </c>
      <c r="E46" s="56" t="s">
        <v>113</v>
      </c>
      <c r="F46" s="56" t="s">
        <v>114</v>
      </c>
      <c r="G46" s="16"/>
      <c r="H46" s="16">
        <f>STOCK[[#This Row],[Precio Final]]</f>
        <v>5</v>
      </c>
      <c r="I46" s="48">
        <f>STOCK[[#This Row],[Precio Venta Ideal (x1.5)]]</f>
        <v>4.74</v>
      </c>
      <c r="J46" s="57">
        <v>8</v>
      </c>
      <c r="K46" s="17">
        <f>SUMIFS(VENTAS[Cantidad],VENTAS[Código del producto Vendido],STOCK[[#This Row],[Code]])</f>
        <v>0</v>
      </c>
      <c r="L46" s="17">
        <f>STOCK[[#This Row],[Entradas]]-STOCK[[#This Row],[Salidas]]</f>
        <v>8</v>
      </c>
      <c r="M46" s="16">
        <f>STOCK[[#This Row],[Precio Final]]*10%</f>
        <v>0.5</v>
      </c>
      <c r="N46" s="16"/>
      <c r="O46" s="16"/>
      <c r="P46" s="16"/>
      <c r="Q46" s="16">
        <v>1.61</v>
      </c>
      <c r="R46" s="17"/>
      <c r="S46" s="16"/>
      <c r="T46" s="4">
        <v>1.05</v>
      </c>
      <c r="U46" s="16">
        <f>STOCK[[#This Row],[Costo Unitario (USD)]]+STOCK[[#This Row],[Costo Envío (USD)]]+STOCK[[#This Row],[Comisión 10%]]</f>
        <v>3.16</v>
      </c>
      <c r="V46" s="4">
        <f>STOCK[[#This Row],[Costo total]]*1.5</f>
        <v>4.74</v>
      </c>
      <c r="W46" s="16">
        <v>5</v>
      </c>
      <c r="X46" s="16">
        <f>STOCK[[#This Row],[Precio Final]]-STOCK[[#This Row],[Costo total]]</f>
        <v>1.8399999999999999</v>
      </c>
      <c r="Y46" s="16">
        <f>STOCK[[#This Row],[Ganancia Unitaria]]*STOCK[[#This Row],[Salidas]]</f>
        <v>0</v>
      </c>
      <c r="Z46" s="58"/>
      <c r="AA46" s="16"/>
      <c r="AB46" s="16">
        <f>STOCK[[#This Row],[Costo total]]*STOCK[[#This Row],[Entradas]]</f>
        <v>25.28</v>
      </c>
      <c r="AC46" s="16">
        <f>STOCK[[#This Row],[Stock Actual]]*STOCK[[#This Row],[Costo total]]</f>
        <v>25.28</v>
      </c>
      <c r="AD46" s="16"/>
    </row>
    <row r="47" spans="1:30" s="4" customFormat="1" ht="50" customHeight="1">
      <c r="A47" s="4" t="s">
        <v>174</v>
      </c>
      <c r="B47" s="53"/>
      <c r="C47" s="4" t="s">
        <v>4</v>
      </c>
      <c r="D47" s="55" t="s">
        <v>143</v>
      </c>
      <c r="E47" s="56" t="s">
        <v>116</v>
      </c>
      <c r="F47" s="56" t="s">
        <v>45</v>
      </c>
      <c r="G47" s="16"/>
      <c r="H47" s="16">
        <f>STOCK[[#This Row],[Precio Final]]</f>
        <v>5</v>
      </c>
      <c r="I47" s="48">
        <f>STOCK[[#This Row],[Precio Venta Ideal (x1.5)]]</f>
        <v>3.5999999999999996</v>
      </c>
      <c r="J47" s="57">
        <v>5</v>
      </c>
      <c r="K47" s="17">
        <f>SUMIFS(VENTAS[Cantidad],VENTAS[Código del producto Vendido],STOCK[[#This Row],[Code]])</f>
        <v>0</v>
      </c>
      <c r="L47" s="17">
        <f>STOCK[[#This Row],[Entradas]]-STOCK[[#This Row],[Salidas]]</f>
        <v>5</v>
      </c>
      <c r="M47" s="16">
        <f>STOCK[[#This Row],[Precio Final]]*10%</f>
        <v>0.5</v>
      </c>
      <c r="N47" s="16"/>
      <c r="O47" s="16"/>
      <c r="P47" s="16"/>
      <c r="Q47" s="16">
        <v>0.85</v>
      </c>
      <c r="R47" s="17"/>
      <c r="S47" s="16"/>
      <c r="T47" s="4">
        <v>1.05</v>
      </c>
      <c r="U47" s="16">
        <f>STOCK[[#This Row],[Costo Unitario (USD)]]+STOCK[[#This Row],[Costo Envío (USD)]]+STOCK[[#This Row],[Comisión 10%]]</f>
        <v>2.4</v>
      </c>
      <c r="V47" s="4">
        <f>STOCK[[#This Row],[Costo total]]*1.5</f>
        <v>3.5999999999999996</v>
      </c>
      <c r="W47" s="16">
        <v>5</v>
      </c>
      <c r="X47" s="16">
        <f>STOCK[[#This Row],[Precio Final]]-STOCK[[#This Row],[Costo total]]</f>
        <v>2.6</v>
      </c>
      <c r="Y47" s="16">
        <f>STOCK[[#This Row],[Ganancia Unitaria]]*STOCK[[#This Row],[Salidas]]</f>
        <v>0</v>
      </c>
      <c r="Z47" s="58"/>
      <c r="AA47" s="16"/>
      <c r="AB47" s="16">
        <f>STOCK[[#This Row],[Costo total]]*STOCK[[#This Row],[Entradas]]</f>
        <v>12</v>
      </c>
      <c r="AC47" s="16">
        <f>STOCK[[#This Row],[Stock Actual]]*STOCK[[#This Row],[Costo total]]</f>
        <v>12</v>
      </c>
      <c r="AD47" s="16"/>
    </row>
    <row r="48" spans="1:30" s="4" customFormat="1" ht="50" customHeight="1">
      <c r="A48" s="4" t="s">
        <v>175</v>
      </c>
      <c r="B48" s="53"/>
      <c r="C48" s="4" t="s">
        <v>4</v>
      </c>
      <c r="D48" s="55" t="s">
        <v>143</v>
      </c>
      <c r="E48" s="56" t="s">
        <v>115</v>
      </c>
      <c r="F48" s="56" t="s">
        <v>45</v>
      </c>
      <c r="G48" s="16"/>
      <c r="H48" s="16">
        <f>STOCK[[#This Row],[Precio Final]]</f>
        <v>5</v>
      </c>
      <c r="I48" s="48">
        <f>STOCK[[#This Row],[Precio Venta Ideal (x1.5)]]</f>
        <v>3.5999999999999996</v>
      </c>
      <c r="J48" s="57">
        <v>5</v>
      </c>
      <c r="K48" s="17">
        <f>SUMIFS(VENTAS[Cantidad],VENTAS[Código del producto Vendido],STOCK[[#This Row],[Code]])</f>
        <v>0</v>
      </c>
      <c r="L48" s="17">
        <f>STOCK[[#This Row],[Entradas]]-STOCK[[#This Row],[Salidas]]</f>
        <v>5</v>
      </c>
      <c r="M48" s="16">
        <f>STOCK[[#This Row],[Precio Final]]*10%</f>
        <v>0.5</v>
      </c>
      <c r="N48" s="16"/>
      <c r="O48" s="16"/>
      <c r="P48" s="16"/>
      <c r="Q48" s="16">
        <v>0.85</v>
      </c>
      <c r="R48" s="17"/>
      <c r="S48" s="16"/>
      <c r="T48" s="4">
        <v>1.05</v>
      </c>
      <c r="U48" s="16">
        <f>STOCK[[#This Row],[Costo Unitario (USD)]]+STOCK[[#This Row],[Costo Envío (USD)]]+STOCK[[#This Row],[Comisión 10%]]</f>
        <v>2.4</v>
      </c>
      <c r="V48" s="4">
        <f>STOCK[[#This Row],[Costo total]]*1.5</f>
        <v>3.5999999999999996</v>
      </c>
      <c r="W48" s="16">
        <v>5</v>
      </c>
      <c r="X48" s="16">
        <f>STOCK[[#This Row],[Precio Final]]-STOCK[[#This Row],[Costo total]]</f>
        <v>2.6</v>
      </c>
      <c r="Y48" s="16">
        <f>STOCK[[#This Row],[Ganancia Unitaria]]*STOCK[[#This Row],[Salidas]]</f>
        <v>0</v>
      </c>
      <c r="Z48" s="58"/>
      <c r="AA48" s="16"/>
      <c r="AB48" s="16">
        <f>STOCK[[#This Row],[Costo total]]*STOCK[[#This Row],[Entradas]]</f>
        <v>12</v>
      </c>
      <c r="AC48" s="16">
        <f>STOCK[[#This Row],[Stock Actual]]*STOCK[[#This Row],[Costo total]]</f>
        <v>12</v>
      </c>
      <c r="AD48" s="16"/>
    </row>
    <row r="49" spans="1:30" s="4" customFormat="1" ht="50" customHeight="1">
      <c r="A49" s="4" t="s">
        <v>176</v>
      </c>
      <c r="B49" s="53"/>
      <c r="C49" s="4" t="s">
        <v>4</v>
      </c>
      <c r="D49" s="55" t="s">
        <v>143</v>
      </c>
      <c r="E49" s="56" t="s">
        <v>117</v>
      </c>
      <c r="F49" s="56" t="s">
        <v>120</v>
      </c>
      <c r="G49" s="16"/>
      <c r="H49" s="16">
        <f>STOCK[[#This Row],[Precio Final]]</f>
        <v>0</v>
      </c>
      <c r="I49" s="48">
        <f>STOCK[[#This Row],[Precio Venta Ideal (x1.5)]]</f>
        <v>8.67</v>
      </c>
      <c r="J49" s="57">
        <v>0</v>
      </c>
      <c r="K49" s="17">
        <f>SUMIFS(VENTAS[Cantidad],VENTAS[Código del producto Vendido],STOCK[[#This Row],[Code]])</f>
        <v>0</v>
      </c>
      <c r="L49" s="17">
        <f>STOCK[[#This Row],[Entradas]]-STOCK[[#This Row],[Salidas]]</f>
        <v>0</v>
      </c>
      <c r="M49" s="16">
        <f>STOCK[[#This Row],[Precio Final]]*10%</f>
        <v>0</v>
      </c>
      <c r="N49" s="16"/>
      <c r="O49" s="16"/>
      <c r="P49" s="16"/>
      <c r="Q49" s="16">
        <v>4.7300000000000004</v>
      </c>
      <c r="R49" s="17"/>
      <c r="S49" s="16"/>
      <c r="T49" s="4">
        <v>1.05</v>
      </c>
      <c r="U49" s="16">
        <f>STOCK[[#This Row],[Costo Unitario (USD)]]+STOCK[[#This Row],[Costo Envío (USD)]]+STOCK[[#This Row],[Comisión 10%]]</f>
        <v>5.78</v>
      </c>
      <c r="V49" s="4">
        <f>STOCK[[#This Row],[Costo total]]*1.5</f>
        <v>8.67</v>
      </c>
      <c r="W49" s="16"/>
      <c r="X49" s="16">
        <f>STOCK[[#This Row],[Precio Final]]-STOCK[[#This Row],[Costo total]]</f>
        <v>-5.78</v>
      </c>
      <c r="Y49" s="16">
        <f>STOCK[[#This Row],[Ganancia Unitaria]]*STOCK[[#This Row],[Salidas]]</f>
        <v>0</v>
      </c>
      <c r="Z49" s="58"/>
      <c r="AA49" s="16"/>
      <c r="AB49" s="16">
        <f>STOCK[[#This Row],[Costo total]]*STOCK[[#This Row],[Entradas]]</f>
        <v>0</v>
      </c>
      <c r="AC49" s="16">
        <f>STOCK[[#This Row],[Stock Actual]]*STOCK[[#This Row],[Costo total]]</f>
        <v>0</v>
      </c>
      <c r="AD49" s="16"/>
    </row>
    <row r="50" spans="1:30" s="4" customFormat="1" ht="50" customHeight="1">
      <c r="A50" s="4" t="s">
        <v>177</v>
      </c>
      <c r="B50" s="53"/>
      <c r="C50" s="4" t="s">
        <v>4</v>
      </c>
      <c r="D50" s="55" t="s">
        <v>143</v>
      </c>
      <c r="E50" s="56" t="s">
        <v>118</v>
      </c>
      <c r="F50" s="56" t="s">
        <v>45</v>
      </c>
      <c r="G50" s="16"/>
      <c r="H50" s="16">
        <f>STOCK[[#This Row],[Precio Final]]</f>
        <v>8</v>
      </c>
      <c r="I50" s="48">
        <f>STOCK[[#This Row],[Precio Venta Ideal (x1.5)]]</f>
        <v>5.8349999999999991</v>
      </c>
      <c r="J50" s="57">
        <v>5</v>
      </c>
      <c r="K50" s="17">
        <f>SUMIFS(VENTAS[Cantidad],VENTAS[Código del producto Vendido],STOCK[[#This Row],[Code]])</f>
        <v>0</v>
      </c>
      <c r="L50" s="17">
        <f>STOCK[[#This Row],[Entradas]]-STOCK[[#This Row],[Salidas]]</f>
        <v>5</v>
      </c>
      <c r="M50" s="16">
        <f>STOCK[[#This Row],[Precio Final]]*10%</f>
        <v>0.8</v>
      </c>
      <c r="N50" s="16"/>
      <c r="O50" s="16"/>
      <c r="P50" s="16"/>
      <c r="Q50" s="16">
        <v>2.04</v>
      </c>
      <c r="R50" s="17"/>
      <c r="S50" s="16"/>
      <c r="T50" s="4">
        <v>1.05</v>
      </c>
      <c r="U50" s="16">
        <f>STOCK[[#This Row],[Costo Unitario (USD)]]+STOCK[[#This Row],[Costo Envío (USD)]]+STOCK[[#This Row],[Comisión 10%]]</f>
        <v>3.8899999999999997</v>
      </c>
      <c r="V50" s="4">
        <f>STOCK[[#This Row],[Costo total]]*1.5</f>
        <v>5.8349999999999991</v>
      </c>
      <c r="W50" s="16">
        <v>8</v>
      </c>
      <c r="X50" s="16">
        <f>STOCK[[#This Row],[Precio Final]]-STOCK[[#This Row],[Costo total]]</f>
        <v>4.1100000000000003</v>
      </c>
      <c r="Y50" s="16">
        <f>STOCK[[#This Row],[Ganancia Unitaria]]*STOCK[[#This Row],[Salidas]]</f>
        <v>0</v>
      </c>
      <c r="Z50" s="58"/>
      <c r="AA50" s="16"/>
      <c r="AB50" s="16">
        <f>STOCK[[#This Row],[Costo total]]*STOCK[[#This Row],[Entradas]]</f>
        <v>19.45</v>
      </c>
      <c r="AC50" s="16">
        <f>STOCK[[#This Row],[Stock Actual]]*STOCK[[#This Row],[Costo total]]</f>
        <v>19.45</v>
      </c>
      <c r="AD50" s="16"/>
    </row>
    <row r="51" spans="1:30" s="4" customFormat="1" ht="50" customHeight="1">
      <c r="A51" s="4" t="s">
        <v>178</v>
      </c>
      <c r="B51" s="53"/>
      <c r="C51" s="4" t="s">
        <v>4</v>
      </c>
      <c r="D51" s="55" t="s">
        <v>143</v>
      </c>
      <c r="E51" s="56" t="s">
        <v>119</v>
      </c>
      <c r="F51" s="56" t="s">
        <v>45</v>
      </c>
      <c r="G51" s="16"/>
      <c r="H51" s="16">
        <f>STOCK[[#This Row],[Precio Final]]</f>
        <v>8</v>
      </c>
      <c r="I51" s="48">
        <f>STOCK[[#This Row],[Precio Venta Ideal (x1.5)]]</f>
        <v>6.18</v>
      </c>
      <c r="J51" s="57">
        <v>3</v>
      </c>
      <c r="K51" s="17">
        <f>SUMIFS(VENTAS[Cantidad],VENTAS[Código del producto Vendido],STOCK[[#This Row],[Code]])</f>
        <v>0</v>
      </c>
      <c r="L51" s="17">
        <f>STOCK[[#This Row],[Entradas]]-STOCK[[#This Row],[Salidas]]</f>
        <v>3</v>
      </c>
      <c r="M51" s="16">
        <f>STOCK[[#This Row],[Precio Final]]*10%</f>
        <v>0.8</v>
      </c>
      <c r="N51" s="16"/>
      <c r="O51" s="16"/>
      <c r="P51" s="16"/>
      <c r="Q51" s="16">
        <v>2.27</v>
      </c>
      <c r="R51" s="17"/>
      <c r="S51" s="16"/>
      <c r="T51" s="4">
        <v>1.05</v>
      </c>
      <c r="U51" s="16">
        <f>STOCK[[#This Row],[Costo Unitario (USD)]]+STOCK[[#This Row],[Costo Envío (USD)]]+STOCK[[#This Row],[Comisión 10%]]</f>
        <v>4.12</v>
      </c>
      <c r="V51" s="4">
        <f>STOCK[[#This Row],[Costo total]]*1.5</f>
        <v>6.18</v>
      </c>
      <c r="W51" s="16">
        <v>8</v>
      </c>
      <c r="X51" s="16">
        <f>STOCK[[#This Row],[Precio Final]]-STOCK[[#This Row],[Costo total]]</f>
        <v>3.88</v>
      </c>
      <c r="Y51" s="16">
        <f>STOCK[[#This Row],[Ganancia Unitaria]]*STOCK[[#This Row],[Salidas]]</f>
        <v>0</v>
      </c>
      <c r="Z51" s="58"/>
      <c r="AA51" s="16"/>
      <c r="AB51" s="16">
        <f>STOCK[[#This Row],[Costo total]]*STOCK[[#This Row],[Entradas]]</f>
        <v>12.36</v>
      </c>
      <c r="AC51" s="16">
        <f>STOCK[[#This Row],[Stock Actual]]*STOCK[[#This Row],[Costo total]]</f>
        <v>12.36</v>
      </c>
      <c r="AD51" s="16"/>
    </row>
    <row r="52" spans="1:30" s="4" customFormat="1" ht="50" customHeight="1">
      <c r="A52" s="4" t="s">
        <v>179</v>
      </c>
      <c r="B52" s="53"/>
      <c r="C52" s="4" t="s">
        <v>4</v>
      </c>
      <c r="D52" s="55" t="s">
        <v>143</v>
      </c>
      <c r="E52" s="56" t="s">
        <v>121</v>
      </c>
      <c r="F52" s="56" t="s">
        <v>25</v>
      </c>
      <c r="G52" s="16"/>
      <c r="H52" s="16">
        <f>STOCK[[#This Row],[Precio Final]]</f>
        <v>25</v>
      </c>
      <c r="I52" s="48">
        <f>STOCK[[#This Row],[Precio Venta Ideal (x1.5)]]</f>
        <v>19.754999999999999</v>
      </c>
      <c r="J52" s="57">
        <v>1</v>
      </c>
      <c r="K52" s="17">
        <f>SUMIFS(VENTAS[Cantidad],VENTAS[Código del producto Vendido],STOCK[[#This Row],[Code]])</f>
        <v>0</v>
      </c>
      <c r="L52" s="17">
        <f>STOCK[[#This Row],[Entradas]]-STOCK[[#This Row],[Salidas]]</f>
        <v>1</v>
      </c>
      <c r="M52" s="16">
        <f>STOCK[[#This Row],[Precio Final]]*10%</f>
        <v>2.5</v>
      </c>
      <c r="N52" s="16"/>
      <c r="O52" s="16"/>
      <c r="P52" s="16"/>
      <c r="Q52" s="16">
        <v>9.6199999999999992</v>
      </c>
      <c r="R52" s="17"/>
      <c r="S52" s="16"/>
      <c r="T52" s="4">
        <v>1.05</v>
      </c>
      <c r="U52" s="16">
        <f>STOCK[[#This Row],[Costo Unitario (USD)]]+STOCK[[#This Row],[Costo Envío (USD)]]+STOCK[[#This Row],[Comisión 10%]]</f>
        <v>13.17</v>
      </c>
      <c r="V52" s="4">
        <f>STOCK[[#This Row],[Costo total]]*1.5</f>
        <v>19.754999999999999</v>
      </c>
      <c r="W52" s="16">
        <v>25</v>
      </c>
      <c r="X52" s="16">
        <f>STOCK[[#This Row],[Precio Final]]-STOCK[[#This Row],[Costo total]]</f>
        <v>11.83</v>
      </c>
      <c r="Y52" s="16">
        <f>STOCK[[#This Row],[Ganancia Unitaria]]*STOCK[[#This Row],[Salidas]]</f>
        <v>0</v>
      </c>
      <c r="Z52" s="58"/>
      <c r="AA52" s="16"/>
      <c r="AB52" s="16">
        <f>STOCK[[#This Row],[Costo total]]*STOCK[[#This Row],[Entradas]]</f>
        <v>13.17</v>
      </c>
      <c r="AC52" s="16">
        <f>STOCK[[#This Row],[Stock Actual]]*STOCK[[#This Row],[Costo total]]</f>
        <v>13.17</v>
      </c>
      <c r="AD52" s="16"/>
    </row>
    <row r="53" spans="1:30" s="4" customFormat="1" ht="50" customHeight="1">
      <c r="A53" s="4" t="s">
        <v>180</v>
      </c>
      <c r="B53" s="53"/>
      <c r="C53" s="4" t="s">
        <v>4</v>
      </c>
      <c r="D53" s="55" t="s">
        <v>143</v>
      </c>
      <c r="E53" s="56" t="s">
        <v>121</v>
      </c>
      <c r="F53" s="56" t="s">
        <v>26</v>
      </c>
      <c r="G53" s="16"/>
      <c r="H53" s="16">
        <f>STOCK[[#This Row],[Precio Final]]</f>
        <v>25</v>
      </c>
      <c r="I53" s="48">
        <f>STOCK[[#This Row],[Precio Venta Ideal (x1.5)]]</f>
        <v>19.754999999999999</v>
      </c>
      <c r="J53" s="57">
        <v>1</v>
      </c>
      <c r="K53" s="17">
        <f>SUMIFS(VENTAS[Cantidad],VENTAS[Código del producto Vendido],STOCK[[#This Row],[Code]])</f>
        <v>0</v>
      </c>
      <c r="L53" s="17">
        <f>STOCK[[#This Row],[Entradas]]-STOCK[[#This Row],[Salidas]]</f>
        <v>1</v>
      </c>
      <c r="M53" s="16">
        <f>STOCK[[#This Row],[Precio Final]]*10%</f>
        <v>2.5</v>
      </c>
      <c r="N53" s="16"/>
      <c r="O53" s="16"/>
      <c r="P53" s="16"/>
      <c r="Q53" s="16">
        <v>9.6199999999999992</v>
      </c>
      <c r="R53" s="17"/>
      <c r="S53" s="16"/>
      <c r="T53" s="4">
        <v>1.05</v>
      </c>
      <c r="U53" s="16">
        <f>STOCK[[#This Row],[Costo Unitario (USD)]]+STOCK[[#This Row],[Costo Envío (USD)]]+STOCK[[#This Row],[Comisión 10%]]</f>
        <v>13.17</v>
      </c>
      <c r="V53" s="4">
        <f>STOCK[[#This Row],[Costo total]]*1.5</f>
        <v>19.754999999999999</v>
      </c>
      <c r="W53" s="16">
        <v>25</v>
      </c>
      <c r="X53" s="16">
        <f>STOCK[[#This Row],[Precio Final]]-STOCK[[#This Row],[Costo total]]</f>
        <v>11.83</v>
      </c>
      <c r="Y53" s="16">
        <f>STOCK[[#This Row],[Ganancia Unitaria]]*STOCK[[#This Row],[Salidas]]</f>
        <v>0</v>
      </c>
      <c r="Z53" s="58"/>
      <c r="AA53" s="16"/>
      <c r="AB53" s="16">
        <f>STOCK[[#This Row],[Costo total]]*STOCK[[#This Row],[Entradas]]</f>
        <v>13.17</v>
      </c>
      <c r="AC53" s="16">
        <f>STOCK[[#This Row],[Stock Actual]]*STOCK[[#This Row],[Costo total]]</f>
        <v>13.17</v>
      </c>
      <c r="AD53" s="16"/>
    </row>
    <row r="54" spans="1:30" s="4" customFormat="1" ht="50" customHeight="1">
      <c r="A54" s="4" t="s">
        <v>181</v>
      </c>
      <c r="B54" s="53"/>
      <c r="C54" s="4" t="s">
        <v>4</v>
      </c>
      <c r="D54" s="55" t="s">
        <v>143</v>
      </c>
      <c r="E54" s="56" t="s">
        <v>121</v>
      </c>
      <c r="F54" s="56" t="s">
        <v>27</v>
      </c>
      <c r="G54" s="16"/>
      <c r="H54" s="16">
        <f>STOCK[[#This Row],[Precio Final]]</f>
        <v>25</v>
      </c>
      <c r="I54" s="48">
        <f>STOCK[[#This Row],[Precio Venta Ideal (x1.5)]]</f>
        <v>19.754999999999999</v>
      </c>
      <c r="J54" s="57">
        <v>1</v>
      </c>
      <c r="K54" s="17">
        <f>SUMIFS(VENTAS[Cantidad],VENTAS[Código del producto Vendido],STOCK[[#This Row],[Code]])</f>
        <v>0</v>
      </c>
      <c r="L54" s="17">
        <f>STOCK[[#This Row],[Entradas]]-STOCK[[#This Row],[Salidas]]</f>
        <v>1</v>
      </c>
      <c r="M54" s="16">
        <f>STOCK[[#This Row],[Precio Final]]*10%</f>
        <v>2.5</v>
      </c>
      <c r="N54" s="16"/>
      <c r="O54" s="16"/>
      <c r="P54" s="16"/>
      <c r="Q54" s="16">
        <v>9.6199999999999992</v>
      </c>
      <c r="R54" s="17"/>
      <c r="S54" s="16"/>
      <c r="T54" s="4">
        <v>1.05</v>
      </c>
      <c r="U54" s="16">
        <f>STOCK[[#This Row],[Costo Unitario (USD)]]+STOCK[[#This Row],[Costo Envío (USD)]]+STOCK[[#This Row],[Comisión 10%]]</f>
        <v>13.17</v>
      </c>
      <c r="V54" s="4">
        <f>STOCK[[#This Row],[Costo total]]*1.5</f>
        <v>19.754999999999999</v>
      </c>
      <c r="W54" s="16">
        <v>25</v>
      </c>
      <c r="X54" s="16">
        <f>STOCK[[#This Row],[Precio Final]]-STOCK[[#This Row],[Costo total]]</f>
        <v>11.83</v>
      </c>
      <c r="Y54" s="16">
        <f>STOCK[[#This Row],[Ganancia Unitaria]]*STOCK[[#This Row],[Salidas]]</f>
        <v>0</v>
      </c>
      <c r="Z54" s="58"/>
      <c r="AA54" s="16"/>
      <c r="AB54" s="16">
        <f>STOCK[[#This Row],[Costo total]]*STOCK[[#This Row],[Entradas]]</f>
        <v>13.17</v>
      </c>
      <c r="AC54" s="16">
        <f>STOCK[[#This Row],[Stock Actual]]*STOCK[[#This Row],[Costo total]]</f>
        <v>13.17</v>
      </c>
      <c r="AD54" s="16"/>
    </row>
    <row r="55" spans="1:30" s="4" customFormat="1" ht="50" customHeight="1">
      <c r="A55" s="4" t="s">
        <v>182</v>
      </c>
      <c r="B55" s="53"/>
      <c r="C55" s="4" t="s">
        <v>4</v>
      </c>
      <c r="D55" s="55" t="s">
        <v>143</v>
      </c>
      <c r="E55" s="56" t="s">
        <v>122</v>
      </c>
      <c r="F55" s="56" t="s">
        <v>25</v>
      </c>
      <c r="G55" s="16"/>
      <c r="H55" s="16">
        <f>STOCK[[#This Row],[Precio Final]]</f>
        <v>25</v>
      </c>
      <c r="I55" s="48">
        <f>STOCK[[#This Row],[Precio Venta Ideal (x1.5)]]</f>
        <v>17.910000000000004</v>
      </c>
      <c r="J55" s="57">
        <v>2</v>
      </c>
      <c r="K55" s="17">
        <f>SUMIFS(VENTAS[Cantidad],VENTAS[Código del producto Vendido],STOCK[[#This Row],[Code]])</f>
        <v>0</v>
      </c>
      <c r="L55" s="17">
        <f>STOCK[[#This Row],[Entradas]]-STOCK[[#This Row],[Salidas]]</f>
        <v>2</v>
      </c>
      <c r="M55" s="16">
        <f>STOCK[[#This Row],[Precio Final]]*10%</f>
        <v>2.5</v>
      </c>
      <c r="N55" s="16"/>
      <c r="O55" s="16"/>
      <c r="P55" s="16"/>
      <c r="Q55" s="16">
        <v>8.39</v>
      </c>
      <c r="R55" s="17"/>
      <c r="S55" s="16"/>
      <c r="T55" s="4">
        <v>1.05</v>
      </c>
      <c r="U55" s="16">
        <f>STOCK[[#This Row],[Costo Unitario (USD)]]+STOCK[[#This Row],[Costo Envío (USD)]]+STOCK[[#This Row],[Comisión 10%]]</f>
        <v>11.940000000000001</v>
      </c>
      <c r="V55" s="4">
        <f>STOCK[[#This Row],[Costo total]]*1.5</f>
        <v>17.910000000000004</v>
      </c>
      <c r="W55" s="16">
        <v>25</v>
      </c>
      <c r="X55" s="16">
        <f>STOCK[[#This Row],[Precio Final]]-STOCK[[#This Row],[Costo total]]</f>
        <v>13.059999999999999</v>
      </c>
      <c r="Y55" s="16">
        <f>STOCK[[#This Row],[Ganancia Unitaria]]*STOCK[[#This Row],[Salidas]]</f>
        <v>0</v>
      </c>
      <c r="Z55" s="58"/>
      <c r="AA55" s="16"/>
      <c r="AB55" s="16">
        <f>STOCK[[#This Row],[Costo total]]*STOCK[[#This Row],[Entradas]]</f>
        <v>23.880000000000003</v>
      </c>
      <c r="AC55" s="16">
        <f>STOCK[[#This Row],[Stock Actual]]*STOCK[[#This Row],[Costo total]]</f>
        <v>23.880000000000003</v>
      </c>
      <c r="AD55" s="16"/>
    </row>
    <row r="56" spans="1:30" s="4" customFormat="1" ht="50" customHeight="1">
      <c r="A56" s="4" t="s">
        <v>183</v>
      </c>
      <c r="B56" s="53"/>
      <c r="C56" s="4" t="s">
        <v>4</v>
      </c>
      <c r="D56" s="55" t="s">
        <v>143</v>
      </c>
      <c r="E56" s="56" t="s">
        <v>122</v>
      </c>
      <c r="F56" s="56" t="s">
        <v>26</v>
      </c>
      <c r="G56" s="16"/>
      <c r="H56" s="16">
        <f>STOCK[[#This Row],[Precio Final]]</f>
        <v>25</v>
      </c>
      <c r="I56" s="48">
        <f>STOCK[[#This Row],[Precio Venta Ideal (x1.5)]]</f>
        <v>17.910000000000004</v>
      </c>
      <c r="J56" s="57">
        <v>2</v>
      </c>
      <c r="K56" s="17">
        <f>SUMIFS(VENTAS[Cantidad],VENTAS[Código del producto Vendido],STOCK[[#This Row],[Code]])</f>
        <v>0</v>
      </c>
      <c r="L56" s="17">
        <f>STOCK[[#This Row],[Entradas]]-STOCK[[#This Row],[Salidas]]</f>
        <v>2</v>
      </c>
      <c r="M56" s="16">
        <f>STOCK[[#This Row],[Precio Final]]*10%</f>
        <v>2.5</v>
      </c>
      <c r="N56" s="16"/>
      <c r="O56" s="16"/>
      <c r="P56" s="16"/>
      <c r="Q56" s="16">
        <v>8.39</v>
      </c>
      <c r="R56" s="17"/>
      <c r="S56" s="16"/>
      <c r="T56" s="4">
        <v>1.05</v>
      </c>
      <c r="U56" s="16">
        <f>STOCK[[#This Row],[Costo Unitario (USD)]]+STOCK[[#This Row],[Costo Envío (USD)]]+STOCK[[#This Row],[Comisión 10%]]</f>
        <v>11.940000000000001</v>
      </c>
      <c r="V56" s="4">
        <f>STOCK[[#This Row],[Costo total]]*1.5</f>
        <v>17.910000000000004</v>
      </c>
      <c r="W56" s="16">
        <v>25</v>
      </c>
      <c r="X56" s="16">
        <f>STOCK[[#This Row],[Precio Final]]-STOCK[[#This Row],[Costo total]]</f>
        <v>13.059999999999999</v>
      </c>
      <c r="Y56" s="16">
        <f>STOCK[[#This Row],[Ganancia Unitaria]]*STOCK[[#This Row],[Salidas]]</f>
        <v>0</v>
      </c>
      <c r="Z56" s="58"/>
      <c r="AA56" s="16"/>
      <c r="AB56" s="16">
        <f>STOCK[[#This Row],[Costo total]]*STOCK[[#This Row],[Entradas]]</f>
        <v>23.880000000000003</v>
      </c>
      <c r="AC56" s="16">
        <f>STOCK[[#This Row],[Stock Actual]]*STOCK[[#This Row],[Costo total]]</f>
        <v>23.880000000000003</v>
      </c>
      <c r="AD56" s="16"/>
    </row>
    <row r="57" spans="1:30" s="4" customFormat="1" ht="50" customHeight="1">
      <c r="A57" s="4" t="s">
        <v>184</v>
      </c>
      <c r="B57" s="53"/>
      <c r="C57" s="4" t="s">
        <v>4</v>
      </c>
      <c r="D57" s="55" t="s">
        <v>143</v>
      </c>
      <c r="E57" s="56" t="s">
        <v>122</v>
      </c>
      <c r="F57" s="56" t="s">
        <v>75</v>
      </c>
      <c r="G57" s="16"/>
      <c r="H57" s="16">
        <f>STOCK[[#This Row],[Precio Final]]</f>
        <v>0</v>
      </c>
      <c r="I57" s="48">
        <f>STOCK[[#This Row],[Precio Venta Ideal (x1.5)]]</f>
        <v>14.160000000000002</v>
      </c>
      <c r="J57" s="57">
        <v>2</v>
      </c>
      <c r="K57" s="17">
        <f>SUMIFS(VENTAS[Cantidad],VENTAS[Código del producto Vendido],STOCK[[#This Row],[Code]])</f>
        <v>0</v>
      </c>
      <c r="L57" s="17">
        <f>STOCK[[#This Row],[Entradas]]-STOCK[[#This Row],[Salidas]]</f>
        <v>2</v>
      </c>
      <c r="M57" s="16">
        <f>STOCK[[#This Row],[Precio Final]]*10%</f>
        <v>0</v>
      </c>
      <c r="N57" s="16"/>
      <c r="O57" s="16"/>
      <c r="P57" s="16"/>
      <c r="Q57" s="16">
        <v>8.39</v>
      </c>
      <c r="R57" s="17"/>
      <c r="S57" s="16"/>
      <c r="T57" s="4">
        <v>1.05</v>
      </c>
      <c r="U57" s="16">
        <f>STOCK[[#This Row],[Costo Unitario (USD)]]+STOCK[[#This Row],[Costo Envío (USD)]]+STOCK[[#This Row],[Comisión 10%]]</f>
        <v>9.4400000000000013</v>
      </c>
      <c r="V57" s="4">
        <f>STOCK[[#This Row],[Costo total]]*1.5</f>
        <v>14.160000000000002</v>
      </c>
      <c r="W57" s="16"/>
      <c r="X57" s="16">
        <f>STOCK[[#This Row],[Precio Final]]-STOCK[[#This Row],[Costo total]]</f>
        <v>-9.4400000000000013</v>
      </c>
      <c r="Y57" s="16">
        <f>STOCK[[#This Row],[Ganancia Unitaria]]*STOCK[[#This Row],[Salidas]]</f>
        <v>0</v>
      </c>
      <c r="Z57" s="58"/>
      <c r="AA57" s="16"/>
      <c r="AB57" s="16">
        <f>STOCK[[#This Row],[Costo total]]*STOCK[[#This Row],[Entradas]]</f>
        <v>18.880000000000003</v>
      </c>
      <c r="AC57" s="16">
        <f>STOCK[[#This Row],[Stock Actual]]*STOCK[[#This Row],[Costo total]]</f>
        <v>18.880000000000003</v>
      </c>
      <c r="AD57" s="16"/>
    </row>
    <row r="58" spans="1:30" s="4" customFormat="1" ht="50" customHeight="1">
      <c r="A58" s="4" t="s">
        <v>185</v>
      </c>
      <c r="B58" s="53"/>
      <c r="C58" s="4" t="s">
        <v>4</v>
      </c>
      <c r="D58" s="55" t="s">
        <v>143</v>
      </c>
      <c r="E58" s="56" t="s">
        <v>123</v>
      </c>
      <c r="F58" s="56" t="s">
        <v>25</v>
      </c>
      <c r="G58" s="16"/>
      <c r="H58" s="16">
        <f>STOCK[[#This Row],[Precio Final]]</f>
        <v>25</v>
      </c>
      <c r="I58" s="48">
        <f>STOCK[[#This Row],[Precio Venta Ideal (x1.5)]]</f>
        <v>20.205000000000002</v>
      </c>
      <c r="J58" s="57">
        <v>2</v>
      </c>
      <c r="K58" s="17">
        <f>SUMIFS(VENTAS[Cantidad],VENTAS[Código del producto Vendido],STOCK[[#This Row],[Code]])</f>
        <v>0</v>
      </c>
      <c r="L58" s="17">
        <f>STOCK[[#This Row],[Entradas]]-STOCK[[#This Row],[Salidas]]</f>
        <v>2</v>
      </c>
      <c r="M58" s="16">
        <f>STOCK[[#This Row],[Precio Final]]*10%</f>
        <v>2.5</v>
      </c>
      <c r="N58" s="16"/>
      <c r="O58" s="16"/>
      <c r="P58" s="16"/>
      <c r="Q58" s="16">
        <v>9.92</v>
      </c>
      <c r="R58" s="17"/>
      <c r="S58" s="16"/>
      <c r="T58" s="4">
        <v>1.05</v>
      </c>
      <c r="U58" s="16">
        <f>STOCK[[#This Row],[Costo Unitario (USD)]]+STOCK[[#This Row],[Costo Envío (USD)]]+STOCK[[#This Row],[Comisión 10%]]</f>
        <v>13.47</v>
      </c>
      <c r="V58" s="4">
        <f>STOCK[[#This Row],[Costo total]]*1.5</f>
        <v>20.205000000000002</v>
      </c>
      <c r="W58" s="16">
        <v>25</v>
      </c>
      <c r="X58" s="16">
        <f>STOCK[[#This Row],[Precio Final]]-STOCK[[#This Row],[Costo total]]</f>
        <v>11.53</v>
      </c>
      <c r="Y58" s="16">
        <f>STOCK[[#This Row],[Ganancia Unitaria]]*STOCK[[#This Row],[Salidas]]</f>
        <v>0</v>
      </c>
      <c r="Z58" s="58"/>
      <c r="AA58" s="16"/>
      <c r="AB58" s="16">
        <f>STOCK[[#This Row],[Costo total]]*STOCK[[#This Row],[Entradas]]</f>
        <v>26.94</v>
      </c>
      <c r="AC58" s="16">
        <f>STOCK[[#This Row],[Stock Actual]]*STOCK[[#This Row],[Costo total]]</f>
        <v>26.94</v>
      </c>
      <c r="AD58" s="16"/>
    </row>
    <row r="59" spans="1:30" s="4" customFormat="1" ht="50" customHeight="1">
      <c r="A59" s="4" t="s">
        <v>186</v>
      </c>
      <c r="B59" s="53"/>
      <c r="C59" s="4" t="s">
        <v>4</v>
      </c>
      <c r="D59" s="55" t="s">
        <v>143</v>
      </c>
      <c r="E59" s="56" t="s">
        <v>123</v>
      </c>
      <c r="F59" s="56" t="s">
        <v>26</v>
      </c>
      <c r="G59" s="16"/>
      <c r="H59" s="16">
        <f>STOCK[[#This Row],[Precio Final]]</f>
        <v>25</v>
      </c>
      <c r="I59" s="48">
        <f>STOCK[[#This Row],[Precio Venta Ideal (x1.5)]]</f>
        <v>20.205000000000002</v>
      </c>
      <c r="J59" s="57">
        <v>2</v>
      </c>
      <c r="K59" s="17">
        <f>SUMIFS(VENTAS[Cantidad],VENTAS[Código del producto Vendido],STOCK[[#This Row],[Code]])</f>
        <v>0</v>
      </c>
      <c r="L59" s="17">
        <f>STOCK[[#This Row],[Entradas]]-STOCK[[#This Row],[Salidas]]</f>
        <v>2</v>
      </c>
      <c r="M59" s="16">
        <f>STOCK[[#This Row],[Precio Final]]*10%</f>
        <v>2.5</v>
      </c>
      <c r="N59" s="16"/>
      <c r="O59" s="16"/>
      <c r="P59" s="16"/>
      <c r="Q59" s="16">
        <v>9.92</v>
      </c>
      <c r="R59" s="17"/>
      <c r="S59" s="16"/>
      <c r="T59" s="4">
        <v>1.05</v>
      </c>
      <c r="U59" s="16">
        <f>STOCK[[#This Row],[Costo Unitario (USD)]]+STOCK[[#This Row],[Costo Envío (USD)]]+STOCK[[#This Row],[Comisión 10%]]</f>
        <v>13.47</v>
      </c>
      <c r="V59" s="4">
        <f>STOCK[[#This Row],[Costo total]]*1.5</f>
        <v>20.205000000000002</v>
      </c>
      <c r="W59" s="16">
        <v>25</v>
      </c>
      <c r="X59" s="16">
        <f>STOCK[[#This Row],[Precio Final]]-STOCK[[#This Row],[Costo total]]</f>
        <v>11.53</v>
      </c>
      <c r="Y59" s="16">
        <f>STOCK[[#This Row],[Ganancia Unitaria]]*STOCK[[#This Row],[Salidas]]</f>
        <v>0</v>
      </c>
      <c r="Z59" s="58"/>
      <c r="AA59" s="16"/>
      <c r="AB59" s="16">
        <f>STOCK[[#This Row],[Costo total]]*STOCK[[#This Row],[Entradas]]</f>
        <v>26.94</v>
      </c>
      <c r="AC59" s="16">
        <f>STOCK[[#This Row],[Stock Actual]]*STOCK[[#This Row],[Costo total]]</f>
        <v>26.94</v>
      </c>
      <c r="AD59" s="16"/>
    </row>
    <row r="60" spans="1:30" s="4" customFormat="1" ht="50" customHeight="1">
      <c r="A60" s="4" t="s">
        <v>187</v>
      </c>
      <c r="B60" s="53"/>
      <c r="C60" s="4" t="s">
        <v>4</v>
      </c>
      <c r="D60" s="55" t="s">
        <v>143</v>
      </c>
      <c r="E60" s="56" t="s">
        <v>123</v>
      </c>
      <c r="F60" s="56" t="s">
        <v>75</v>
      </c>
      <c r="G60" s="16"/>
      <c r="H60" s="16">
        <f>STOCK[[#This Row],[Precio Final]]</f>
        <v>0</v>
      </c>
      <c r="I60" s="48">
        <f>STOCK[[#This Row],[Precio Venta Ideal (x1.5)]]</f>
        <v>16.455000000000002</v>
      </c>
      <c r="J60" s="57">
        <v>1</v>
      </c>
      <c r="K60" s="17">
        <f>SUMIFS(VENTAS[Cantidad],VENTAS[Código del producto Vendido],STOCK[[#This Row],[Code]])</f>
        <v>0</v>
      </c>
      <c r="L60" s="17">
        <f>STOCK[[#This Row],[Entradas]]-STOCK[[#This Row],[Salidas]]</f>
        <v>1</v>
      </c>
      <c r="M60" s="16">
        <f>STOCK[[#This Row],[Precio Final]]*10%</f>
        <v>0</v>
      </c>
      <c r="N60" s="16"/>
      <c r="O60" s="16"/>
      <c r="P60" s="16"/>
      <c r="Q60" s="16">
        <v>9.92</v>
      </c>
      <c r="R60" s="17"/>
      <c r="S60" s="16"/>
      <c r="T60" s="4">
        <v>1.05</v>
      </c>
      <c r="U60" s="16">
        <f>STOCK[[#This Row],[Costo Unitario (USD)]]+STOCK[[#This Row],[Costo Envío (USD)]]+STOCK[[#This Row],[Comisión 10%]]</f>
        <v>10.97</v>
      </c>
      <c r="V60" s="4">
        <f>STOCK[[#This Row],[Costo total]]*1.5</f>
        <v>16.455000000000002</v>
      </c>
      <c r="W60" s="16"/>
      <c r="X60" s="16">
        <f>STOCK[[#This Row],[Precio Final]]-STOCK[[#This Row],[Costo total]]</f>
        <v>-10.97</v>
      </c>
      <c r="Y60" s="16">
        <f>STOCK[[#This Row],[Ganancia Unitaria]]*STOCK[[#This Row],[Salidas]]</f>
        <v>0</v>
      </c>
      <c r="Z60" s="58"/>
      <c r="AA60" s="16"/>
      <c r="AB60" s="16">
        <f>STOCK[[#This Row],[Costo total]]*STOCK[[#This Row],[Entradas]]</f>
        <v>10.97</v>
      </c>
      <c r="AC60" s="16">
        <f>STOCK[[#This Row],[Stock Actual]]*STOCK[[#This Row],[Costo total]]</f>
        <v>10.97</v>
      </c>
      <c r="AD60" s="16"/>
    </row>
    <row r="61" spans="1:30" s="4" customFormat="1" ht="50" customHeight="1">
      <c r="A61" s="4" t="s">
        <v>188</v>
      </c>
      <c r="B61" s="53"/>
      <c r="C61" s="4" t="s">
        <v>4</v>
      </c>
      <c r="D61" s="55" t="s">
        <v>143</v>
      </c>
      <c r="E61" s="56" t="s">
        <v>125</v>
      </c>
      <c r="F61" s="56" t="s">
        <v>25</v>
      </c>
      <c r="G61" s="16"/>
      <c r="H61" s="16">
        <f>STOCK[[#This Row],[Precio Final]]</f>
        <v>0</v>
      </c>
      <c r="I61" s="48">
        <f>STOCK[[#This Row],[Precio Venta Ideal (x1.5)]]</f>
        <v>16.155000000000001</v>
      </c>
      <c r="J61" s="57">
        <v>2</v>
      </c>
      <c r="K61" s="17">
        <f>SUMIFS(VENTAS[Cantidad],VENTAS[Código del producto Vendido],STOCK[[#This Row],[Code]])</f>
        <v>0</v>
      </c>
      <c r="L61" s="17">
        <f>STOCK[[#This Row],[Entradas]]-STOCK[[#This Row],[Salidas]]</f>
        <v>2</v>
      </c>
      <c r="M61" s="16">
        <f>STOCK[[#This Row],[Precio Final]]*10%</f>
        <v>0</v>
      </c>
      <c r="N61" s="16"/>
      <c r="O61" s="16"/>
      <c r="P61" s="16"/>
      <c r="Q61" s="16">
        <v>9.7200000000000006</v>
      </c>
      <c r="R61" s="17"/>
      <c r="S61" s="16"/>
      <c r="T61" s="4">
        <v>1.05</v>
      </c>
      <c r="U61" s="16">
        <f>STOCK[[#This Row],[Costo Unitario (USD)]]+STOCK[[#This Row],[Costo Envío (USD)]]+STOCK[[#This Row],[Comisión 10%]]</f>
        <v>10.770000000000001</v>
      </c>
      <c r="V61" s="4">
        <f>STOCK[[#This Row],[Costo total]]*1.5</f>
        <v>16.155000000000001</v>
      </c>
      <c r="W61" s="16"/>
      <c r="X61" s="16">
        <f>STOCK[[#This Row],[Precio Final]]-STOCK[[#This Row],[Costo total]]</f>
        <v>-10.770000000000001</v>
      </c>
      <c r="Y61" s="16">
        <f>STOCK[[#This Row],[Ganancia Unitaria]]*STOCK[[#This Row],[Salidas]]</f>
        <v>0</v>
      </c>
      <c r="Z61" s="58"/>
      <c r="AA61" s="16"/>
      <c r="AB61" s="16">
        <f>STOCK[[#This Row],[Costo total]]*STOCK[[#This Row],[Entradas]]</f>
        <v>21.540000000000003</v>
      </c>
      <c r="AC61" s="16">
        <f>STOCK[[#This Row],[Stock Actual]]*STOCK[[#This Row],[Costo total]]</f>
        <v>21.540000000000003</v>
      </c>
      <c r="AD61" s="16"/>
    </row>
    <row r="62" spans="1:30" s="4" customFormat="1" ht="50" customHeight="1">
      <c r="A62" s="4" t="s">
        <v>189</v>
      </c>
      <c r="B62" s="53"/>
      <c r="C62" s="4" t="s">
        <v>4</v>
      </c>
      <c r="D62" s="55" t="s">
        <v>143</v>
      </c>
      <c r="E62" s="56" t="s">
        <v>125</v>
      </c>
      <c r="F62" s="56" t="s">
        <v>26</v>
      </c>
      <c r="G62" s="16"/>
      <c r="H62" s="16">
        <f>STOCK[[#This Row],[Precio Final]]</f>
        <v>0</v>
      </c>
      <c r="I62" s="48">
        <f>STOCK[[#This Row],[Precio Venta Ideal (x1.5)]]</f>
        <v>16.155000000000001</v>
      </c>
      <c r="J62" s="57">
        <v>2</v>
      </c>
      <c r="K62" s="17">
        <f>SUMIFS(VENTAS[Cantidad],VENTAS[Código del producto Vendido],STOCK[[#This Row],[Code]])</f>
        <v>0</v>
      </c>
      <c r="L62" s="17">
        <f>STOCK[[#This Row],[Entradas]]-STOCK[[#This Row],[Salidas]]</f>
        <v>2</v>
      </c>
      <c r="M62" s="16">
        <f>STOCK[[#This Row],[Precio Final]]*10%</f>
        <v>0</v>
      </c>
      <c r="N62" s="16"/>
      <c r="O62" s="16"/>
      <c r="P62" s="16"/>
      <c r="Q62" s="16">
        <v>9.7200000000000006</v>
      </c>
      <c r="R62" s="17"/>
      <c r="S62" s="16"/>
      <c r="T62" s="4">
        <v>1.05</v>
      </c>
      <c r="U62" s="16">
        <f>STOCK[[#This Row],[Costo Unitario (USD)]]+STOCK[[#This Row],[Costo Envío (USD)]]+STOCK[[#This Row],[Comisión 10%]]</f>
        <v>10.770000000000001</v>
      </c>
      <c r="V62" s="4">
        <f>STOCK[[#This Row],[Costo total]]*1.5</f>
        <v>16.155000000000001</v>
      </c>
      <c r="W62" s="16"/>
      <c r="X62" s="16">
        <f>STOCK[[#This Row],[Precio Final]]-STOCK[[#This Row],[Costo total]]</f>
        <v>-10.770000000000001</v>
      </c>
      <c r="Y62" s="16">
        <f>STOCK[[#This Row],[Ganancia Unitaria]]*STOCK[[#This Row],[Salidas]]</f>
        <v>0</v>
      </c>
      <c r="Z62" s="58"/>
      <c r="AA62" s="16"/>
      <c r="AB62" s="16">
        <f>STOCK[[#This Row],[Costo total]]*STOCK[[#This Row],[Entradas]]</f>
        <v>21.540000000000003</v>
      </c>
      <c r="AC62" s="16">
        <f>STOCK[[#This Row],[Stock Actual]]*STOCK[[#This Row],[Costo total]]</f>
        <v>21.540000000000003</v>
      </c>
      <c r="AD62" s="16"/>
    </row>
    <row r="63" spans="1:30" s="4" customFormat="1" ht="50" customHeight="1">
      <c r="A63" s="4" t="s">
        <v>190</v>
      </c>
      <c r="B63" s="53"/>
      <c r="C63" s="4" t="s">
        <v>4</v>
      </c>
      <c r="D63" s="55" t="s">
        <v>143</v>
      </c>
      <c r="E63" s="56" t="s">
        <v>125</v>
      </c>
      <c r="F63" s="56" t="s">
        <v>27</v>
      </c>
      <c r="G63" s="16"/>
      <c r="H63" s="16">
        <f>STOCK[[#This Row],[Precio Final]]</f>
        <v>0</v>
      </c>
      <c r="I63" s="48">
        <f>STOCK[[#This Row],[Precio Venta Ideal (x1.5)]]</f>
        <v>16.155000000000001</v>
      </c>
      <c r="J63" s="57">
        <v>1</v>
      </c>
      <c r="K63" s="17">
        <f>SUMIFS(VENTAS[Cantidad],VENTAS[Código del producto Vendido],STOCK[[#This Row],[Code]])</f>
        <v>0</v>
      </c>
      <c r="L63" s="17">
        <f>STOCK[[#This Row],[Entradas]]-STOCK[[#This Row],[Salidas]]</f>
        <v>1</v>
      </c>
      <c r="M63" s="16">
        <f>STOCK[[#This Row],[Precio Final]]*10%</f>
        <v>0</v>
      </c>
      <c r="N63" s="16"/>
      <c r="O63" s="16"/>
      <c r="P63" s="16"/>
      <c r="Q63" s="16">
        <v>9.7200000000000006</v>
      </c>
      <c r="R63" s="17"/>
      <c r="S63" s="16"/>
      <c r="T63" s="4">
        <v>1.05</v>
      </c>
      <c r="U63" s="16">
        <f>STOCK[[#This Row],[Costo Unitario (USD)]]+STOCK[[#This Row],[Costo Envío (USD)]]+STOCK[[#This Row],[Comisión 10%]]</f>
        <v>10.770000000000001</v>
      </c>
      <c r="V63" s="4">
        <f>STOCK[[#This Row],[Costo total]]*1.5</f>
        <v>16.155000000000001</v>
      </c>
      <c r="W63" s="16"/>
      <c r="X63" s="16">
        <f>STOCK[[#This Row],[Precio Final]]-STOCK[[#This Row],[Costo total]]</f>
        <v>-10.770000000000001</v>
      </c>
      <c r="Y63" s="16">
        <f>STOCK[[#This Row],[Ganancia Unitaria]]*STOCK[[#This Row],[Salidas]]</f>
        <v>0</v>
      </c>
      <c r="Z63" s="58"/>
      <c r="AA63" s="16"/>
      <c r="AB63" s="16">
        <f>STOCK[[#This Row],[Costo total]]*STOCK[[#This Row],[Entradas]]</f>
        <v>10.770000000000001</v>
      </c>
      <c r="AC63" s="16">
        <f>STOCK[[#This Row],[Stock Actual]]*STOCK[[#This Row],[Costo total]]</f>
        <v>10.770000000000001</v>
      </c>
      <c r="AD63" s="16"/>
    </row>
    <row r="64" spans="1:30" s="4" customFormat="1" ht="50" customHeight="1">
      <c r="A64" s="4" t="s">
        <v>191</v>
      </c>
      <c r="B64" s="53"/>
      <c r="C64" s="4" t="s">
        <v>4</v>
      </c>
      <c r="D64" s="55" t="s">
        <v>143</v>
      </c>
      <c r="E64" s="56" t="s">
        <v>126</v>
      </c>
      <c r="F64" s="56" t="s">
        <v>128</v>
      </c>
      <c r="G64" s="16"/>
      <c r="H64" s="16">
        <f>STOCK[[#This Row],[Precio Final]]</f>
        <v>0</v>
      </c>
      <c r="I64" s="48">
        <f>STOCK[[#This Row],[Precio Venta Ideal (x1.5)]]</f>
        <v>6.9599999999999991</v>
      </c>
      <c r="J64" s="57">
        <v>2</v>
      </c>
      <c r="K64" s="17">
        <f>SUMIFS(VENTAS[Cantidad],VENTAS[Código del producto Vendido],STOCK[[#This Row],[Code]])</f>
        <v>0</v>
      </c>
      <c r="L64" s="17">
        <f>STOCK[[#This Row],[Entradas]]-STOCK[[#This Row],[Salidas]]</f>
        <v>2</v>
      </c>
      <c r="M64" s="16">
        <f>STOCK[[#This Row],[Precio Final]]*10%</f>
        <v>0</v>
      </c>
      <c r="N64" s="16"/>
      <c r="O64" s="16"/>
      <c r="P64" s="16"/>
      <c r="Q64" s="16">
        <v>3.59</v>
      </c>
      <c r="R64" s="17"/>
      <c r="S64" s="16"/>
      <c r="T64" s="4">
        <v>1.05</v>
      </c>
      <c r="U64" s="16">
        <f>STOCK[[#This Row],[Costo Unitario (USD)]]+STOCK[[#This Row],[Costo Envío (USD)]]+STOCK[[#This Row],[Comisión 10%]]</f>
        <v>4.6399999999999997</v>
      </c>
      <c r="V64" s="4">
        <f>STOCK[[#This Row],[Costo total]]*1.5</f>
        <v>6.9599999999999991</v>
      </c>
      <c r="W64" s="16"/>
      <c r="X64" s="16">
        <f>STOCK[[#This Row],[Precio Final]]-STOCK[[#This Row],[Costo total]]</f>
        <v>-4.6399999999999997</v>
      </c>
      <c r="Y64" s="16">
        <f>STOCK[[#This Row],[Ganancia Unitaria]]*STOCK[[#This Row],[Salidas]]</f>
        <v>0</v>
      </c>
      <c r="Z64" s="58"/>
      <c r="AA64" s="16"/>
      <c r="AB64" s="16">
        <f>STOCK[[#This Row],[Costo total]]*STOCK[[#This Row],[Entradas]]</f>
        <v>9.2799999999999994</v>
      </c>
      <c r="AC64" s="16">
        <f>STOCK[[#This Row],[Stock Actual]]*STOCK[[#This Row],[Costo total]]</f>
        <v>9.2799999999999994</v>
      </c>
      <c r="AD64" s="16"/>
    </row>
    <row r="65" spans="1:30" s="4" customFormat="1" ht="50" customHeight="1">
      <c r="A65" s="4" t="s">
        <v>192</v>
      </c>
      <c r="B65" s="53"/>
      <c r="C65" s="4" t="s">
        <v>4</v>
      </c>
      <c r="D65" s="55" t="s">
        <v>143</v>
      </c>
      <c r="E65" s="56" t="s">
        <v>127</v>
      </c>
      <c r="F65" s="56" t="s">
        <v>45</v>
      </c>
      <c r="G65" s="16"/>
      <c r="H65" s="16">
        <f>STOCK[[#This Row],[Precio Final]]</f>
        <v>0</v>
      </c>
      <c r="I65" s="48">
        <f>STOCK[[#This Row],[Precio Venta Ideal (x1.5)]]</f>
        <v>6.9750000000000005</v>
      </c>
      <c r="J65" s="57">
        <v>4</v>
      </c>
      <c r="K65" s="17">
        <f>SUMIFS(VENTAS[Cantidad],VENTAS[Código del producto Vendido],STOCK[[#This Row],[Code]])</f>
        <v>0</v>
      </c>
      <c r="L65" s="17">
        <f>STOCK[[#This Row],[Entradas]]-STOCK[[#This Row],[Salidas]]</f>
        <v>4</v>
      </c>
      <c r="M65" s="16">
        <f>STOCK[[#This Row],[Precio Final]]*10%</f>
        <v>0</v>
      </c>
      <c r="N65" s="16"/>
      <c r="O65" s="16"/>
      <c r="P65" s="16"/>
      <c r="Q65" s="16">
        <v>3.6</v>
      </c>
      <c r="R65" s="17"/>
      <c r="S65" s="16"/>
      <c r="T65" s="4">
        <v>1.05</v>
      </c>
      <c r="U65" s="16">
        <f>STOCK[[#This Row],[Costo Unitario (USD)]]+STOCK[[#This Row],[Costo Envío (USD)]]+STOCK[[#This Row],[Comisión 10%]]</f>
        <v>4.6500000000000004</v>
      </c>
      <c r="V65" s="4">
        <f>STOCK[[#This Row],[Costo total]]*1.5</f>
        <v>6.9750000000000005</v>
      </c>
      <c r="W65" s="16"/>
      <c r="X65" s="16">
        <f>STOCK[[#This Row],[Precio Final]]-STOCK[[#This Row],[Costo total]]</f>
        <v>-4.6500000000000004</v>
      </c>
      <c r="Y65" s="16">
        <f>STOCK[[#This Row],[Ganancia Unitaria]]*STOCK[[#This Row],[Salidas]]</f>
        <v>0</v>
      </c>
      <c r="Z65" s="58"/>
      <c r="AA65" s="16"/>
      <c r="AB65" s="16">
        <f>STOCK[[#This Row],[Costo total]]*STOCK[[#This Row],[Entradas]]</f>
        <v>18.600000000000001</v>
      </c>
      <c r="AC65" s="16">
        <f>STOCK[[#This Row],[Stock Actual]]*STOCK[[#This Row],[Costo total]]</f>
        <v>18.600000000000001</v>
      </c>
      <c r="AD65" s="16"/>
    </row>
    <row r="66" spans="1:30" s="4" customFormat="1" ht="50" customHeight="1">
      <c r="A66" s="4" t="s">
        <v>193</v>
      </c>
      <c r="B66" s="53"/>
      <c r="C66" s="4" t="s">
        <v>4</v>
      </c>
      <c r="D66" s="55" t="s">
        <v>143</v>
      </c>
      <c r="E66" s="56" t="s">
        <v>129</v>
      </c>
      <c r="F66" s="56" t="s">
        <v>47</v>
      </c>
      <c r="G66" s="16"/>
      <c r="H66" s="16">
        <f>STOCK[[#This Row],[Precio Final]]</f>
        <v>0</v>
      </c>
      <c r="I66" s="48">
        <f>STOCK[[#This Row],[Precio Venta Ideal (x1.5)]]</f>
        <v>3.4200000000000004</v>
      </c>
      <c r="J66" s="57">
        <v>10</v>
      </c>
      <c r="K66" s="17">
        <f>SUMIFS(VENTAS[Cantidad],VENTAS[Código del producto Vendido],STOCK[[#This Row],[Code]])</f>
        <v>0</v>
      </c>
      <c r="L66" s="17">
        <f>STOCK[[#This Row],[Entradas]]-STOCK[[#This Row],[Salidas]]</f>
        <v>10</v>
      </c>
      <c r="M66" s="16">
        <f>STOCK[[#This Row],[Precio Final]]*10%</f>
        <v>0</v>
      </c>
      <c r="N66" s="16"/>
      <c r="O66" s="16"/>
      <c r="P66" s="16"/>
      <c r="Q66" s="16">
        <v>1.23</v>
      </c>
      <c r="R66" s="17"/>
      <c r="S66" s="16"/>
      <c r="T66" s="4">
        <v>1.05</v>
      </c>
      <c r="U66" s="16">
        <f>STOCK[[#This Row],[Costo Unitario (USD)]]+STOCK[[#This Row],[Costo Envío (USD)]]+STOCK[[#This Row],[Comisión 10%]]</f>
        <v>2.2800000000000002</v>
      </c>
      <c r="V66" s="4">
        <f>STOCK[[#This Row],[Costo total]]*1.5</f>
        <v>3.4200000000000004</v>
      </c>
      <c r="W66" s="16"/>
      <c r="X66" s="16">
        <f>STOCK[[#This Row],[Precio Final]]-STOCK[[#This Row],[Costo total]]</f>
        <v>-2.2800000000000002</v>
      </c>
      <c r="Y66" s="16">
        <f>STOCK[[#This Row],[Ganancia Unitaria]]*STOCK[[#This Row],[Salidas]]</f>
        <v>0</v>
      </c>
      <c r="Z66" s="58"/>
      <c r="AA66" s="16"/>
      <c r="AB66" s="16">
        <f>STOCK[[#This Row],[Costo total]]*STOCK[[#This Row],[Entradas]]</f>
        <v>22.800000000000004</v>
      </c>
      <c r="AC66" s="16">
        <f>STOCK[[#This Row],[Stock Actual]]*STOCK[[#This Row],[Costo total]]</f>
        <v>22.800000000000004</v>
      </c>
      <c r="AD66" s="16"/>
    </row>
    <row r="67" spans="1:30" s="4" customFormat="1" ht="50" customHeight="1">
      <c r="A67" s="4" t="s">
        <v>194</v>
      </c>
      <c r="B67" s="53"/>
      <c r="C67" s="4" t="s">
        <v>4</v>
      </c>
      <c r="D67" s="55" t="s">
        <v>143</v>
      </c>
      <c r="E67" s="56" t="s">
        <v>130</v>
      </c>
      <c r="F67" s="56" t="s">
        <v>131</v>
      </c>
      <c r="G67" s="16"/>
      <c r="H67" s="16">
        <f>STOCK[[#This Row],[Precio Final]]</f>
        <v>0</v>
      </c>
      <c r="I67" s="48">
        <f>STOCK[[#This Row],[Precio Venta Ideal (x1.5)]]</f>
        <v>2.5500000000000003</v>
      </c>
      <c r="J67" s="57">
        <v>10</v>
      </c>
      <c r="K67" s="17">
        <f>SUMIFS(VENTAS[Cantidad],VENTAS[Código del producto Vendido],STOCK[[#This Row],[Code]])</f>
        <v>0</v>
      </c>
      <c r="L67" s="17">
        <f>STOCK[[#This Row],[Entradas]]-STOCK[[#This Row],[Salidas]]</f>
        <v>10</v>
      </c>
      <c r="M67" s="16">
        <f>STOCK[[#This Row],[Precio Final]]*10%</f>
        <v>0</v>
      </c>
      <c r="N67" s="16"/>
      <c r="O67" s="16"/>
      <c r="P67" s="16"/>
      <c r="Q67" s="16">
        <v>0.65</v>
      </c>
      <c r="R67" s="17"/>
      <c r="S67" s="16"/>
      <c r="T67" s="4">
        <v>1.05</v>
      </c>
      <c r="U67" s="16">
        <f>STOCK[[#This Row],[Costo Unitario (USD)]]+STOCK[[#This Row],[Costo Envío (USD)]]+STOCK[[#This Row],[Comisión 10%]]</f>
        <v>1.7000000000000002</v>
      </c>
      <c r="V67" s="4">
        <f>STOCK[[#This Row],[Costo total]]*1.5</f>
        <v>2.5500000000000003</v>
      </c>
      <c r="W67" s="16"/>
      <c r="X67" s="16">
        <f>STOCK[[#This Row],[Precio Final]]-STOCK[[#This Row],[Costo total]]</f>
        <v>-1.7000000000000002</v>
      </c>
      <c r="Y67" s="16">
        <f>STOCK[[#This Row],[Ganancia Unitaria]]*STOCK[[#This Row],[Salidas]]</f>
        <v>0</v>
      </c>
      <c r="Z67" s="58"/>
      <c r="AA67" s="16"/>
      <c r="AB67" s="16">
        <f>STOCK[[#This Row],[Costo total]]*STOCK[[#This Row],[Entradas]]</f>
        <v>17</v>
      </c>
      <c r="AC67" s="16">
        <f>STOCK[[#This Row],[Stock Actual]]*STOCK[[#This Row],[Costo total]]</f>
        <v>17</v>
      </c>
      <c r="AD67" s="16"/>
    </row>
    <row r="68" spans="1:30" s="4" customFormat="1" ht="50" customHeight="1">
      <c r="A68" s="4" t="s">
        <v>195</v>
      </c>
      <c r="B68" s="53"/>
      <c r="C68" s="4" t="s">
        <v>4</v>
      </c>
      <c r="D68" s="55" t="s">
        <v>143</v>
      </c>
      <c r="E68" s="56" t="s">
        <v>132</v>
      </c>
      <c r="F68" s="56" t="s">
        <v>120</v>
      </c>
      <c r="G68" s="16"/>
      <c r="H68" s="16">
        <f>STOCK[[#This Row],[Precio Final]]</f>
        <v>0</v>
      </c>
      <c r="I68" s="48">
        <f>STOCK[[#This Row],[Precio Venta Ideal (x1.5)]]</f>
        <v>2.7600000000000002</v>
      </c>
      <c r="J68" s="57">
        <v>6</v>
      </c>
      <c r="K68" s="17">
        <f>SUMIFS(VENTAS[Cantidad],VENTAS[Código del producto Vendido],STOCK[[#This Row],[Code]])</f>
        <v>0</v>
      </c>
      <c r="L68" s="17">
        <f>STOCK[[#This Row],[Entradas]]-STOCK[[#This Row],[Salidas]]</f>
        <v>6</v>
      </c>
      <c r="M68" s="16">
        <f>STOCK[[#This Row],[Precio Final]]*10%</f>
        <v>0</v>
      </c>
      <c r="N68" s="16"/>
      <c r="O68" s="16"/>
      <c r="P68" s="16"/>
      <c r="Q68" s="16">
        <v>0.79</v>
      </c>
      <c r="R68" s="17"/>
      <c r="S68" s="16"/>
      <c r="T68" s="4">
        <v>1.05</v>
      </c>
      <c r="U68" s="16">
        <f>STOCK[[#This Row],[Costo Unitario (USD)]]+STOCK[[#This Row],[Costo Envío (USD)]]+STOCK[[#This Row],[Comisión 10%]]</f>
        <v>1.84</v>
      </c>
      <c r="V68" s="4">
        <f>STOCK[[#This Row],[Costo total]]*1.5</f>
        <v>2.7600000000000002</v>
      </c>
      <c r="W68" s="16"/>
      <c r="X68" s="16">
        <f>STOCK[[#This Row],[Precio Final]]-STOCK[[#This Row],[Costo total]]</f>
        <v>-1.84</v>
      </c>
      <c r="Y68" s="16">
        <f>STOCK[[#This Row],[Ganancia Unitaria]]*STOCK[[#This Row],[Salidas]]</f>
        <v>0</v>
      </c>
      <c r="Z68" s="58"/>
      <c r="AA68" s="16"/>
      <c r="AB68" s="16">
        <f>STOCK[[#This Row],[Costo total]]*STOCK[[#This Row],[Entradas]]</f>
        <v>11.040000000000001</v>
      </c>
      <c r="AC68" s="16">
        <f>STOCK[[#This Row],[Stock Actual]]*STOCK[[#This Row],[Costo total]]</f>
        <v>11.040000000000001</v>
      </c>
      <c r="AD68" s="16"/>
    </row>
    <row r="69" spans="1:30" s="4" customFormat="1" ht="50" customHeight="1">
      <c r="A69" s="4" t="s">
        <v>196</v>
      </c>
      <c r="B69" s="53"/>
      <c r="C69" s="4" t="s">
        <v>4</v>
      </c>
      <c r="D69" s="55" t="s">
        <v>143</v>
      </c>
      <c r="E69" s="56" t="s">
        <v>133</v>
      </c>
      <c r="F69" s="56" t="s">
        <v>131</v>
      </c>
      <c r="G69" s="16"/>
      <c r="H69" s="16">
        <f>STOCK[[#This Row],[Precio Final]]</f>
        <v>0</v>
      </c>
      <c r="I69" s="48">
        <f>STOCK[[#This Row],[Precio Venta Ideal (x1.5)]]</f>
        <v>10.41</v>
      </c>
      <c r="J69" s="57">
        <v>3</v>
      </c>
      <c r="K69" s="17">
        <f>SUMIFS(VENTAS[Cantidad],VENTAS[Código del producto Vendido],STOCK[[#This Row],[Code]])</f>
        <v>0</v>
      </c>
      <c r="L69" s="17">
        <f>STOCK[[#This Row],[Entradas]]-STOCK[[#This Row],[Salidas]]</f>
        <v>3</v>
      </c>
      <c r="M69" s="16">
        <f>STOCK[[#This Row],[Precio Final]]*10%</f>
        <v>0</v>
      </c>
      <c r="N69" s="16"/>
      <c r="O69" s="16"/>
      <c r="P69" s="16"/>
      <c r="Q69" s="16">
        <v>5.89</v>
      </c>
      <c r="R69" s="17"/>
      <c r="S69" s="16"/>
      <c r="T69" s="4">
        <v>1.05</v>
      </c>
      <c r="U69" s="16">
        <f>STOCK[[#This Row],[Costo Unitario (USD)]]+STOCK[[#This Row],[Costo Envío (USD)]]+STOCK[[#This Row],[Comisión 10%]]</f>
        <v>6.9399999999999995</v>
      </c>
      <c r="V69" s="4">
        <f>STOCK[[#This Row],[Costo total]]*1.5</f>
        <v>10.41</v>
      </c>
      <c r="W69" s="16"/>
      <c r="X69" s="16">
        <f>STOCK[[#This Row],[Precio Final]]-STOCK[[#This Row],[Costo total]]</f>
        <v>-6.9399999999999995</v>
      </c>
      <c r="Y69" s="16">
        <f>STOCK[[#This Row],[Ganancia Unitaria]]*STOCK[[#This Row],[Salidas]]</f>
        <v>0</v>
      </c>
      <c r="Z69" s="58"/>
      <c r="AA69" s="16"/>
      <c r="AB69" s="16">
        <f>STOCK[[#This Row],[Costo total]]*STOCK[[#This Row],[Entradas]]</f>
        <v>20.82</v>
      </c>
      <c r="AC69" s="16">
        <f>STOCK[[#This Row],[Stock Actual]]*STOCK[[#This Row],[Costo total]]</f>
        <v>20.82</v>
      </c>
      <c r="AD69" s="16"/>
    </row>
    <row r="70" spans="1:30" s="4" customFormat="1" ht="50" customHeight="1">
      <c r="A70" s="4" t="s">
        <v>197</v>
      </c>
      <c r="B70" s="53"/>
      <c r="C70" s="4" t="s">
        <v>4</v>
      </c>
      <c r="D70" s="55" t="s">
        <v>143</v>
      </c>
      <c r="E70" s="56" t="s">
        <v>134</v>
      </c>
      <c r="F70" s="56" t="s">
        <v>25</v>
      </c>
      <c r="G70" s="16"/>
      <c r="H70" s="16">
        <f>STOCK[[#This Row],[Precio Final]]</f>
        <v>0</v>
      </c>
      <c r="I70" s="48">
        <f>STOCK[[#This Row],[Precio Venta Ideal (x1.5)]]</f>
        <v>18.12</v>
      </c>
      <c r="J70" s="57">
        <v>2</v>
      </c>
      <c r="K70" s="17">
        <f>SUMIFS(VENTAS[Cantidad],VENTAS[Código del producto Vendido],STOCK[[#This Row],[Code]])</f>
        <v>0</v>
      </c>
      <c r="L70" s="17">
        <f>STOCK[[#This Row],[Entradas]]-STOCK[[#This Row],[Salidas]]</f>
        <v>2</v>
      </c>
      <c r="M70" s="16">
        <f>STOCK[[#This Row],[Precio Final]]*10%</f>
        <v>0</v>
      </c>
      <c r="N70" s="16"/>
      <c r="O70" s="16"/>
      <c r="P70" s="16"/>
      <c r="Q70" s="16">
        <v>11.03</v>
      </c>
      <c r="R70" s="17"/>
      <c r="S70" s="16"/>
      <c r="T70" s="4">
        <v>1.05</v>
      </c>
      <c r="U70" s="16">
        <f>STOCK[[#This Row],[Costo Unitario (USD)]]+STOCK[[#This Row],[Costo Envío (USD)]]+STOCK[[#This Row],[Comisión 10%]]</f>
        <v>12.08</v>
      </c>
      <c r="V70" s="4">
        <f>STOCK[[#This Row],[Costo total]]*1.5</f>
        <v>18.12</v>
      </c>
      <c r="W70" s="16"/>
      <c r="X70" s="16">
        <f>STOCK[[#This Row],[Precio Final]]-STOCK[[#This Row],[Costo total]]</f>
        <v>-12.08</v>
      </c>
      <c r="Y70" s="16">
        <f>STOCK[[#This Row],[Ganancia Unitaria]]*STOCK[[#This Row],[Salidas]]</f>
        <v>0</v>
      </c>
      <c r="Z70" s="58"/>
      <c r="AA70" s="16"/>
      <c r="AB70" s="16">
        <f>STOCK[[#This Row],[Costo total]]*STOCK[[#This Row],[Entradas]]</f>
        <v>24.16</v>
      </c>
      <c r="AC70" s="16">
        <f>STOCK[[#This Row],[Stock Actual]]*STOCK[[#This Row],[Costo total]]</f>
        <v>24.16</v>
      </c>
      <c r="AD70" s="16"/>
    </row>
    <row r="71" spans="1:30" s="4" customFormat="1" ht="50" customHeight="1">
      <c r="A71" s="4" t="s">
        <v>198</v>
      </c>
      <c r="B71" s="53"/>
      <c r="C71" s="4" t="s">
        <v>4</v>
      </c>
      <c r="D71" s="55" t="s">
        <v>143</v>
      </c>
      <c r="E71" s="56" t="s">
        <v>134</v>
      </c>
      <c r="F71" s="56" t="s">
        <v>26</v>
      </c>
      <c r="G71" s="16"/>
      <c r="H71" s="16">
        <f>STOCK[[#This Row],[Precio Final]]</f>
        <v>0</v>
      </c>
      <c r="I71" s="48">
        <f>STOCK[[#This Row],[Precio Venta Ideal (x1.5)]]</f>
        <v>18.12</v>
      </c>
      <c r="J71" s="57">
        <v>2</v>
      </c>
      <c r="K71" s="17">
        <f>SUMIFS(VENTAS[Cantidad],VENTAS[Código del producto Vendido],STOCK[[#This Row],[Code]])</f>
        <v>0</v>
      </c>
      <c r="L71" s="17">
        <f>STOCK[[#This Row],[Entradas]]-STOCK[[#This Row],[Salidas]]</f>
        <v>2</v>
      </c>
      <c r="M71" s="16">
        <f>STOCK[[#This Row],[Precio Final]]*10%</f>
        <v>0</v>
      </c>
      <c r="N71" s="16"/>
      <c r="O71" s="16"/>
      <c r="P71" s="16"/>
      <c r="Q71" s="16">
        <v>11.03</v>
      </c>
      <c r="R71" s="17"/>
      <c r="S71" s="16"/>
      <c r="T71" s="4">
        <v>1.05</v>
      </c>
      <c r="U71" s="16">
        <f>STOCK[[#This Row],[Costo Unitario (USD)]]+STOCK[[#This Row],[Costo Envío (USD)]]+STOCK[[#This Row],[Comisión 10%]]</f>
        <v>12.08</v>
      </c>
      <c r="V71" s="4">
        <f>STOCK[[#This Row],[Costo total]]*1.5</f>
        <v>18.12</v>
      </c>
      <c r="W71" s="16"/>
      <c r="X71" s="16">
        <f>STOCK[[#This Row],[Precio Final]]-STOCK[[#This Row],[Costo total]]</f>
        <v>-12.08</v>
      </c>
      <c r="Y71" s="16">
        <f>STOCK[[#This Row],[Ganancia Unitaria]]*STOCK[[#This Row],[Salidas]]</f>
        <v>0</v>
      </c>
      <c r="Z71" s="58"/>
      <c r="AA71" s="16"/>
      <c r="AB71" s="16">
        <f>STOCK[[#This Row],[Costo total]]*STOCK[[#This Row],[Entradas]]</f>
        <v>24.16</v>
      </c>
      <c r="AC71" s="16">
        <f>STOCK[[#This Row],[Stock Actual]]*STOCK[[#This Row],[Costo total]]</f>
        <v>24.16</v>
      </c>
      <c r="AD71" s="16"/>
    </row>
    <row r="72" spans="1:30" s="4" customFormat="1" ht="50" customHeight="1">
      <c r="A72" s="4" t="s">
        <v>199</v>
      </c>
      <c r="B72" s="53"/>
      <c r="C72" s="4" t="s">
        <v>4</v>
      </c>
      <c r="D72" s="55" t="s">
        <v>143</v>
      </c>
      <c r="E72" s="56" t="s">
        <v>134</v>
      </c>
      <c r="F72" s="56" t="s">
        <v>27</v>
      </c>
      <c r="G72" s="16"/>
      <c r="H72" s="16">
        <f>STOCK[[#This Row],[Precio Final]]</f>
        <v>0</v>
      </c>
      <c r="I72" s="48">
        <f>STOCK[[#This Row],[Precio Venta Ideal (x1.5)]]</f>
        <v>18.12</v>
      </c>
      <c r="J72" s="57">
        <v>1</v>
      </c>
      <c r="K72" s="17">
        <f>SUMIFS(VENTAS[Cantidad],VENTAS[Código del producto Vendido],STOCK[[#This Row],[Code]])</f>
        <v>0</v>
      </c>
      <c r="L72" s="17">
        <f>STOCK[[#This Row],[Entradas]]-STOCK[[#This Row],[Salidas]]</f>
        <v>1</v>
      </c>
      <c r="M72" s="16">
        <f>STOCK[[#This Row],[Precio Final]]*10%</f>
        <v>0</v>
      </c>
      <c r="N72" s="16"/>
      <c r="O72" s="16"/>
      <c r="P72" s="16"/>
      <c r="Q72" s="16">
        <v>11.03</v>
      </c>
      <c r="R72" s="17"/>
      <c r="S72" s="16"/>
      <c r="T72" s="4">
        <v>1.05</v>
      </c>
      <c r="U72" s="16">
        <f>STOCK[[#This Row],[Costo Unitario (USD)]]+STOCK[[#This Row],[Costo Envío (USD)]]+STOCK[[#This Row],[Comisión 10%]]</f>
        <v>12.08</v>
      </c>
      <c r="V72" s="4">
        <f>STOCK[[#This Row],[Costo total]]*1.5</f>
        <v>18.12</v>
      </c>
      <c r="W72" s="16"/>
      <c r="X72" s="16">
        <f>STOCK[[#This Row],[Precio Final]]-STOCK[[#This Row],[Costo total]]</f>
        <v>-12.08</v>
      </c>
      <c r="Y72" s="16">
        <f>STOCK[[#This Row],[Ganancia Unitaria]]*STOCK[[#This Row],[Salidas]]</f>
        <v>0</v>
      </c>
      <c r="Z72" s="58"/>
      <c r="AA72" s="16"/>
      <c r="AB72" s="16">
        <f>STOCK[[#This Row],[Costo total]]*STOCK[[#This Row],[Entradas]]</f>
        <v>12.08</v>
      </c>
      <c r="AC72" s="16">
        <f>STOCK[[#This Row],[Stock Actual]]*STOCK[[#This Row],[Costo total]]</f>
        <v>12.08</v>
      </c>
      <c r="AD72" s="16"/>
    </row>
    <row r="73" spans="1:30" s="4" customFormat="1" ht="50" customHeight="1">
      <c r="A73" s="4" t="s">
        <v>200</v>
      </c>
      <c r="B73" s="53"/>
      <c r="C73" s="4" t="s">
        <v>4</v>
      </c>
      <c r="D73" s="55" t="s">
        <v>143</v>
      </c>
      <c r="E73" s="56" t="s">
        <v>135</v>
      </c>
      <c r="F73" s="56" t="s">
        <v>45</v>
      </c>
      <c r="G73" s="16"/>
      <c r="H73" s="16">
        <f>STOCK[[#This Row],[Precio Final]]</f>
        <v>0</v>
      </c>
      <c r="I73" s="48">
        <f>STOCK[[#This Row],[Precio Venta Ideal (x1.5)]]</f>
        <v>11.504999999999999</v>
      </c>
      <c r="J73" s="57">
        <v>5</v>
      </c>
      <c r="K73" s="17">
        <f>SUMIFS(VENTAS[Cantidad],VENTAS[Código del producto Vendido],STOCK[[#This Row],[Code]])</f>
        <v>0</v>
      </c>
      <c r="L73" s="17">
        <f>STOCK[[#This Row],[Entradas]]-STOCK[[#This Row],[Salidas]]</f>
        <v>5</v>
      </c>
      <c r="M73" s="16">
        <v>3.31</v>
      </c>
      <c r="N73" s="16"/>
      <c r="O73" s="16"/>
      <c r="P73" s="16"/>
      <c r="Q73" s="16">
        <v>3.31</v>
      </c>
      <c r="R73" s="17"/>
      <c r="S73" s="16"/>
      <c r="T73" s="4">
        <v>1.05</v>
      </c>
      <c r="U73" s="16">
        <f>STOCK[[#This Row],[Costo Unitario (USD)]]+STOCK[[#This Row],[Costo Envío (USD)]]+STOCK[[#This Row],[Comisión 10%]]</f>
        <v>7.67</v>
      </c>
      <c r="V73" s="4">
        <f>STOCK[[#This Row],[Costo total]]*1.5</f>
        <v>11.504999999999999</v>
      </c>
      <c r="W73" s="16"/>
      <c r="X73" s="16">
        <f>STOCK[[#This Row],[Precio Final]]-STOCK[[#This Row],[Costo total]]</f>
        <v>-7.67</v>
      </c>
      <c r="Y73" s="16">
        <f>STOCK[[#This Row],[Ganancia Unitaria]]*STOCK[[#This Row],[Salidas]]</f>
        <v>0</v>
      </c>
      <c r="Z73" s="58"/>
      <c r="AA73" s="16"/>
      <c r="AB73" s="16">
        <f>STOCK[[#This Row],[Costo total]]*STOCK[[#This Row],[Entradas]]</f>
        <v>38.35</v>
      </c>
      <c r="AC73" s="16">
        <f>STOCK[[#This Row],[Stock Actual]]*STOCK[[#This Row],[Costo total]]</f>
        <v>38.35</v>
      </c>
      <c r="AD73" s="16"/>
    </row>
    <row r="74" spans="1:30" s="4" customFormat="1" ht="50" customHeight="1">
      <c r="A74" s="4" t="s">
        <v>201</v>
      </c>
      <c r="B74" s="53"/>
      <c r="C74" s="4" t="s">
        <v>4</v>
      </c>
      <c r="D74" s="55" t="s">
        <v>143</v>
      </c>
      <c r="E74" s="56" t="s">
        <v>136</v>
      </c>
      <c r="F74" s="56" t="s">
        <v>137</v>
      </c>
      <c r="G74" s="16"/>
      <c r="H74" s="16">
        <f>STOCK[[#This Row],[Precio Final]]</f>
        <v>0</v>
      </c>
      <c r="I74" s="48">
        <f>STOCK[[#This Row],[Precio Venta Ideal (x1.5)]]</f>
        <v>6.87</v>
      </c>
      <c r="J74" s="57">
        <v>4</v>
      </c>
      <c r="K74" s="17">
        <f>SUMIFS(VENTAS[Cantidad],VENTAS[Código del producto Vendido],STOCK[[#This Row],[Code]])</f>
        <v>0</v>
      </c>
      <c r="L74" s="17">
        <f>STOCK[[#This Row],[Entradas]]-STOCK[[#This Row],[Salidas]]</f>
        <v>4</v>
      </c>
      <c r="M74" s="16">
        <f>STOCK[[#This Row],[Precio Final]]*10%</f>
        <v>0</v>
      </c>
      <c r="N74" s="16"/>
      <c r="O74" s="16"/>
      <c r="P74" s="16"/>
      <c r="Q74" s="16">
        <v>4.58</v>
      </c>
      <c r="R74" s="17"/>
      <c r="S74" s="16"/>
      <c r="T74" s="4">
        <v>0</v>
      </c>
      <c r="U74" s="16">
        <f>STOCK[[#This Row],[Costo Unitario (USD)]]+STOCK[[#This Row],[Costo Envío (USD)]]+STOCK[[#This Row],[Comisión 10%]]</f>
        <v>4.58</v>
      </c>
      <c r="V74" s="4">
        <f>STOCK[[#This Row],[Costo total]]*1.5</f>
        <v>6.87</v>
      </c>
      <c r="W74" s="16"/>
      <c r="X74" s="16">
        <f>STOCK[[#This Row],[Precio Final]]-STOCK[[#This Row],[Costo total]]</f>
        <v>-4.58</v>
      </c>
      <c r="Y74" s="16">
        <f>STOCK[[#This Row],[Ganancia Unitaria]]*STOCK[[#This Row],[Salidas]]</f>
        <v>0</v>
      </c>
      <c r="Z74" s="58"/>
      <c r="AA74" s="16"/>
      <c r="AB74" s="16">
        <f>STOCK[[#This Row],[Costo total]]*STOCK[[#This Row],[Entradas]]</f>
        <v>18.32</v>
      </c>
      <c r="AC74" s="16">
        <f>STOCK[[#This Row],[Stock Actual]]*STOCK[[#This Row],[Costo total]]</f>
        <v>18.32</v>
      </c>
      <c r="AD74" s="16"/>
    </row>
    <row r="75" spans="1:30" s="4" customFormat="1" ht="50" customHeight="1">
      <c r="A75" s="4" t="s">
        <v>202</v>
      </c>
      <c r="B75" s="53"/>
      <c r="C75" s="4" t="s">
        <v>4</v>
      </c>
      <c r="D75" s="55" t="s">
        <v>143</v>
      </c>
      <c r="E75" s="56" t="s">
        <v>138</v>
      </c>
      <c r="F75" s="56" t="s">
        <v>131</v>
      </c>
      <c r="G75" s="16"/>
      <c r="H75" s="16">
        <f>STOCK[[#This Row],[Precio Final]]</f>
        <v>0</v>
      </c>
      <c r="I75" s="48">
        <f>STOCK[[#This Row],[Precio Venta Ideal (x1.5)]]</f>
        <v>10.8</v>
      </c>
      <c r="J75" s="57">
        <v>4</v>
      </c>
      <c r="K75" s="17">
        <f>SUMIFS(VENTAS[Cantidad],VENTAS[Código del producto Vendido],STOCK[[#This Row],[Code]])</f>
        <v>0</v>
      </c>
      <c r="L75" s="17">
        <f>STOCK[[#This Row],[Entradas]]-STOCK[[#This Row],[Salidas]]</f>
        <v>4</v>
      </c>
      <c r="M75" s="16">
        <f>STOCK[[#This Row],[Precio Final]]*10%</f>
        <v>0</v>
      </c>
      <c r="N75" s="16"/>
      <c r="O75" s="16"/>
      <c r="P75" s="16"/>
      <c r="Q75" s="16">
        <v>7.2</v>
      </c>
      <c r="R75" s="17"/>
      <c r="S75" s="16"/>
      <c r="T75" s="16">
        <f>STOCK[[#This Row],[Peso (g)]]*STOCK[[#This Row],[Precio Envío Kilogramo (USD)]]/1000</f>
        <v>0</v>
      </c>
      <c r="U75" s="16">
        <f>STOCK[[#This Row],[Costo Unitario (USD)]]+STOCK[[#This Row],[Costo Envío (USD)]]+STOCK[[#This Row],[Comisión 10%]]</f>
        <v>7.2</v>
      </c>
      <c r="V75" s="4">
        <f>STOCK[[#This Row],[Costo total]]*1.5</f>
        <v>10.8</v>
      </c>
      <c r="W75" s="16"/>
      <c r="X75" s="16">
        <f>STOCK[[#This Row],[Precio Final]]-STOCK[[#This Row],[Costo total]]</f>
        <v>-7.2</v>
      </c>
      <c r="Y75" s="16">
        <f>STOCK[[#This Row],[Ganancia Unitaria]]*STOCK[[#This Row],[Salidas]]</f>
        <v>0</v>
      </c>
      <c r="Z75" s="58"/>
      <c r="AA75" s="16"/>
      <c r="AB75" s="16">
        <f>STOCK[[#This Row],[Costo total]]*STOCK[[#This Row],[Entradas]]</f>
        <v>28.8</v>
      </c>
      <c r="AC75" s="16">
        <f>STOCK[[#This Row],[Stock Actual]]*STOCK[[#This Row],[Costo total]]</f>
        <v>28.8</v>
      </c>
      <c r="AD75" s="16"/>
    </row>
    <row r="76" spans="1:30" s="4" customFormat="1" ht="50" customHeight="1">
      <c r="A76" s="4" t="s">
        <v>203</v>
      </c>
      <c r="B76" s="53"/>
      <c r="C76" s="4" t="s">
        <v>4</v>
      </c>
      <c r="D76" s="55" t="s">
        <v>143</v>
      </c>
      <c r="E76" s="56" t="s">
        <v>139</v>
      </c>
      <c r="F76" s="56" t="s">
        <v>45</v>
      </c>
      <c r="G76" s="16"/>
      <c r="H76" s="16">
        <f>STOCK[[#This Row],[Precio Final]]</f>
        <v>0</v>
      </c>
      <c r="I76" s="48">
        <f>STOCK[[#This Row],[Precio Venta Ideal (x1.5)]]</f>
        <v>9.1050000000000004</v>
      </c>
      <c r="J76" s="57">
        <v>5</v>
      </c>
      <c r="K76" s="17">
        <f>SUMIFS(VENTAS[Cantidad],VENTAS[Código del producto Vendido],STOCK[[#This Row],[Code]])</f>
        <v>0</v>
      </c>
      <c r="L76" s="17">
        <f>STOCK[[#This Row],[Entradas]]-STOCK[[#This Row],[Salidas]]</f>
        <v>5</v>
      </c>
      <c r="M76" s="16">
        <f>STOCK[[#This Row],[Precio Final]]*10%</f>
        <v>0</v>
      </c>
      <c r="N76" s="16"/>
      <c r="O76" s="16"/>
      <c r="P76" s="16"/>
      <c r="Q76" s="16">
        <v>6.07</v>
      </c>
      <c r="R76" s="17"/>
      <c r="S76" s="16"/>
      <c r="T76" s="16">
        <f>STOCK[[#This Row],[Peso (g)]]*STOCK[[#This Row],[Precio Envío Kilogramo (USD)]]/1000</f>
        <v>0</v>
      </c>
      <c r="U76" s="16">
        <f>STOCK[[#This Row],[Costo Unitario (USD)]]+STOCK[[#This Row],[Costo Envío (USD)]]+STOCK[[#This Row],[Comisión 10%]]</f>
        <v>6.07</v>
      </c>
      <c r="V76" s="4">
        <f>STOCK[[#This Row],[Costo total]]*1.5</f>
        <v>9.1050000000000004</v>
      </c>
      <c r="W76" s="16"/>
      <c r="X76" s="16">
        <f>STOCK[[#This Row],[Precio Final]]-STOCK[[#This Row],[Costo total]]</f>
        <v>-6.07</v>
      </c>
      <c r="Y76" s="16">
        <f>STOCK[[#This Row],[Ganancia Unitaria]]*STOCK[[#This Row],[Salidas]]</f>
        <v>0</v>
      </c>
      <c r="Z76" s="58"/>
      <c r="AA76" s="16"/>
      <c r="AB76" s="16">
        <f>STOCK[[#This Row],[Costo total]]*STOCK[[#This Row],[Entradas]]</f>
        <v>30.35</v>
      </c>
      <c r="AC76" s="16">
        <f>STOCK[[#This Row],[Stock Actual]]*STOCK[[#This Row],[Costo total]]</f>
        <v>30.35</v>
      </c>
      <c r="AD76" s="16"/>
    </row>
    <row r="77" spans="1:30" s="4" customFormat="1" ht="50" customHeight="1">
      <c r="A77" s="4" t="s">
        <v>204</v>
      </c>
      <c r="B77" s="53"/>
      <c r="C77" s="4" t="s">
        <v>4</v>
      </c>
      <c r="D77" s="55" t="s">
        <v>143</v>
      </c>
      <c r="E77" s="56" t="s">
        <v>140</v>
      </c>
      <c r="F77" s="56" t="s">
        <v>45</v>
      </c>
      <c r="G77" s="16"/>
      <c r="H77" s="16">
        <f>STOCK[[#This Row],[Precio Final]]</f>
        <v>0</v>
      </c>
      <c r="I77" s="48">
        <f>STOCK[[#This Row],[Precio Venta Ideal (x1.5)]]</f>
        <v>4.8000000000000007</v>
      </c>
      <c r="J77" s="57">
        <v>6</v>
      </c>
      <c r="K77" s="17">
        <f>SUMIFS(VENTAS[Cantidad],VENTAS[Código del producto Vendido],STOCK[[#This Row],[Code]])</f>
        <v>0</v>
      </c>
      <c r="L77" s="17">
        <f>STOCK[[#This Row],[Entradas]]-STOCK[[#This Row],[Salidas]]</f>
        <v>6</v>
      </c>
      <c r="M77" s="16">
        <f>STOCK[[#This Row],[Precio Final]]*10%</f>
        <v>0</v>
      </c>
      <c r="N77" s="16"/>
      <c r="O77" s="16"/>
      <c r="P77" s="16"/>
      <c r="Q77" s="16">
        <v>3.2</v>
      </c>
      <c r="R77" s="17"/>
      <c r="S77" s="16"/>
      <c r="T77" s="16">
        <f>STOCK[[#This Row],[Peso (g)]]*STOCK[[#This Row],[Precio Envío Kilogramo (USD)]]/1000</f>
        <v>0</v>
      </c>
      <c r="U77" s="16">
        <f>STOCK[[#This Row],[Costo Unitario (USD)]]+STOCK[[#This Row],[Costo Envío (USD)]]+STOCK[[#This Row],[Comisión 10%]]</f>
        <v>3.2</v>
      </c>
      <c r="V77" s="4">
        <f>STOCK[[#This Row],[Costo total]]*1.5</f>
        <v>4.8000000000000007</v>
      </c>
      <c r="W77" s="16"/>
      <c r="X77" s="16">
        <f>STOCK[[#This Row],[Precio Final]]-STOCK[[#This Row],[Costo total]]</f>
        <v>-3.2</v>
      </c>
      <c r="Y77" s="16">
        <f>STOCK[[#This Row],[Ganancia Unitaria]]*STOCK[[#This Row],[Salidas]]</f>
        <v>0</v>
      </c>
      <c r="Z77" s="58"/>
      <c r="AA77" s="16"/>
      <c r="AB77" s="16">
        <f>STOCK[[#This Row],[Costo total]]*STOCK[[#This Row],[Entradas]]</f>
        <v>19.200000000000003</v>
      </c>
      <c r="AC77" s="16">
        <f>STOCK[[#This Row],[Stock Actual]]*STOCK[[#This Row],[Costo total]]</f>
        <v>19.200000000000003</v>
      </c>
      <c r="AD77" s="16"/>
    </row>
    <row r="78" spans="1:30" s="4" customFormat="1" ht="50" customHeight="1">
      <c r="A78" s="4" t="s">
        <v>205</v>
      </c>
      <c r="B78" s="53"/>
      <c r="C78" s="4" t="s">
        <v>4</v>
      </c>
      <c r="D78" s="55" t="s">
        <v>143</v>
      </c>
      <c r="E78" s="56" t="s">
        <v>141</v>
      </c>
      <c r="F78" s="56" t="s">
        <v>45</v>
      </c>
      <c r="G78" s="16"/>
      <c r="H78" s="16">
        <f>STOCK[[#This Row],[Precio Final]]</f>
        <v>0</v>
      </c>
      <c r="I78" s="48">
        <f>STOCK[[#This Row],[Precio Venta Ideal (x1.5)]]</f>
        <v>6.5249999999999995</v>
      </c>
      <c r="J78" s="57">
        <v>5</v>
      </c>
      <c r="K78" s="17">
        <f>SUMIFS(VENTAS[Cantidad],VENTAS[Código del producto Vendido],STOCK[[#This Row],[Code]])</f>
        <v>0</v>
      </c>
      <c r="L78" s="17">
        <f>STOCK[[#This Row],[Entradas]]-STOCK[[#This Row],[Salidas]]</f>
        <v>5</v>
      </c>
      <c r="M78" s="16">
        <f>STOCK[[#This Row],[Precio Final]]*10%</f>
        <v>0</v>
      </c>
      <c r="N78" s="16"/>
      <c r="O78" s="16"/>
      <c r="P78" s="16"/>
      <c r="Q78" s="16">
        <v>4.3499999999999996</v>
      </c>
      <c r="R78" s="17"/>
      <c r="S78" s="16"/>
      <c r="T78" s="16">
        <f>STOCK[[#This Row],[Peso (g)]]*STOCK[[#This Row],[Precio Envío Kilogramo (USD)]]/1000</f>
        <v>0</v>
      </c>
      <c r="U78" s="16">
        <f>STOCK[[#This Row],[Costo Unitario (USD)]]+STOCK[[#This Row],[Costo Envío (USD)]]+STOCK[[#This Row],[Comisión 10%]]</f>
        <v>4.3499999999999996</v>
      </c>
      <c r="V78" s="4">
        <f>STOCK[[#This Row],[Costo total]]*1.5</f>
        <v>6.5249999999999995</v>
      </c>
      <c r="W78" s="16"/>
      <c r="X78" s="16">
        <f>STOCK[[#This Row],[Precio Final]]-STOCK[[#This Row],[Costo total]]</f>
        <v>-4.3499999999999996</v>
      </c>
      <c r="Y78" s="16">
        <f>STOCK[[#This Row],[Ganancia Unitaria]]*STOCK[[#This Row],[Salidas]]</f>
        <v>0</v>
      </c>
      <c r="Z78" s="58"/>
      <c r="AA78" s="16"/>
      <c r="AB78" s="16">
        <f>STOCK[[#This Row],[Costo total]]*STOCK[[#This Row],[Entradas]]</f>
        <v>21.75</v>
      </c>
      <c r="AC78" s="16">
        <f>STOCK[[#This Row],[Stock Actual]]*STOCK[[#This Row],[Costo total]]</f>
        <v>21.75</v>
      </c>
      <c r="AD78" s="16"/>
    </row>
    <row r="79" spans="1:30" s="4" customFormat="1" ht="50" customHeight="1">
      <c r="A79" s="4" t="s">
        <v>206</v>
      </c>
      <c r="B79" s="53"/>
      <c r="C79" s="4" t="s">
        <v>4</v>
      </c>
      <c r="D79" s="55" t="s">
        <v>143</v>
      </c>
      <c r="E79" s="56" t="s">
        <v>142</v>
      </c>
      <c r="F79" s="56" t="s">
        <v>45</v>
      </c>
      <c r="G79" s="16"/>
      <c r="H79" s="16">
        <f>STOCK[[#This Row],[Precio Final]]</f>
        <v>0</v>
      </c>
      <c r="I79" s="48">
        <f>STOCK[[#This Row],[Precio Venta Ideal (x1.5)]]</f>
        <v>0</v>
      </c>
      <c r="J79" s="57">
        <v>5</v>
      </c>
      <c r="K79" s="17">
        <f>SUMIFS(VENTAS[Cantidad],VENTAS[Código del producto Vendido],STOCK[[#This Row],[Code]])</f>
        <v>0</v>
      </c>
      <c r="L79" s="17">
        <f>STOCK[[#This Row],[Entradas]]-STOCK[[#This Row],[Salidas]]</f>
        <v>5</v>
      </c>
      <c r="M79" s="16">
        <f>STOCK[[#This Row],[Precio Final]]*10%</f>
        <v>0</v>
      </c>
      <c r="N79" s="16"/>
      <c r="O79" s="16"/>
      <c r="P79" s="16"/>
      <c r="Q79" s="16"/>
      <c r="R79" s="17"/>
      <c r="S79" s="16"/>
      <c r="T79" s="16">
        <f>STOCK[[#This Row],[Peso (g)]]*STOCK[[#This Row],[Precio Envío Kilogramo (USD)]]/1000</f>
        <v>0</v>
      </c>
      <c r="U79" s="16">
        <f>STOCK[[#This Row],[Costo Unitario (USD)]]+STOCK[[#This Row],[Costo Envío (USD)]]+STOCK[[#This Row],[Comisión 10%]]</f>
        <v>0</v>
      </c>
      <c r="V79" s="4">
        <f>STOCK[[#This Row],[Costo total]]*1.5</f>
        <v>0</v>
      </c>
      <c r="W79" s="16"/>
      <c r="X79" s="16">
        <f>STOCK[[#This Row],[Precio Final]]-STOCK[[#This Row],[Costo total]]</f>
        <v>0</v>
      </c>
      <c r="Y79" s="16">
        <f>STOCK[[#This Row],[Ganancia Unitaria]]*STOCK[[#This Row],[Salidas]]</f>
        <v>0</v>
      </c>
      <c r="Z79" s="58"/>
      <c r="AA79" s="16"/>
      <c r="AB79" s="16">
        <f>STOCK[[#This Row],[Costo total]]*STOCK[[#This Row],[Entradas]]</f>
        <v>0</v>
      </c>
      <c r="AC79" s="16">
        <f>STOCK[[#This Row],[Stock Actual]]*STOCK[[#This Row],[Costo total]]</f>
        <v>0</v>
      </c>
      <c r="AD79" s="16"/>
    </row>
    <row r="80" spans="1:30" s="4" customFormat="1" ht="50" customHeight="1">
      <c r="A80" s="16"/>
      <c r="B80" s="53"/>
      <c r="C80" s="54"/>
      <c r="D80" s="55"/>
      <c r="E80" s="56"/>
      <c r="F80" s="56"/>
      <c r="G80" s="16"/>
      <c r="H80" s="16">
        <f>STOCK[[#This Row],[Precio Final]]</f>
        <v>0</v>
      </c>
      <c r="I80" s="48" t="e">
        <f>STOCK[[#This Row],[Precio Venta Ideal (x1.5)]]</f>
        <v>#DIV/0!</v>
      </c>
      <c r="J80" s="57"/>
      <c r="K80" s="17">
        <f>SUMIFS(VENTAS[Cantidad],VENTAS[Código del producto Vendido],STOCK[[#This Row],[Code]])</f>
        <v>0</v>
      </c>
      <c r="L80" s="17">
        <f>STOCK[[#This Row],[Entradas]]-STOCK[[#This Row],[Salidas]]</f>
        <v>0</v>
      </c>
      <c r="M80" s="16">
        <f>STOCK[[#This Row],[Precio Final]]*10%</f>
        <v>0</v>
      </c>
      <c r="N80" s="16"/>
      <c r="O80" s="16"/>
      <c r="P80" s="16"/>
      <c r="Q80" s="16" t="e">
        <f>N80/O80</f>
        <v>#DIV/0!</v>
      </c>
      <c r="R80" s="17"/>
      <c r="S80" s="16"/>
      <c r="T80" s="16">
        <f>STOCK[[#This Row],[Peso (g)]]*STOCK[[#This Row],[Precio Envío Kilogramo (USD)]]/1000</f>
        <v>0</v>
      </c>
      <c r="U80" s="16" t="e">
        <f>STOCK[[#This Row],[Costo Unitario (USD)]]+STOCK[[#This Row],[Costo Envío (USD)]]+STOCK[[#This Row],[Comisión 10%]]</f>
        <v>#DIV/0!</v>
      </c>
      <c r="V80" s="4" t="e">
        <f>STOCK[[#This Row],[Costo total]]*1.5</f>
        <v>#DIV/0!</v>
      </c>
      <c r="W80" s="16"/>
      <c r="X80" s="16" t="e">
        <f>STOCK[[#This Row],[Precio Final]]-STOCK[[#This Row],[Costo total]]</f>
        <v>#DIV/0!</v>
      </c>
      <c r="Y80" s="16" t="e">
        <f>STOCK[[#This Row],[Ganancia Unitaria]]*STOCK[[#This Row],[Salidas]]</f>
        <v>#DIV/0!</v>
      </c>
      <c r="Z80" s="58"/>
      <c r="AA80" s="16"/>
      <c r="AB80" s="16" t="e">
        <f>STOCK[[#This Row],[Costo total]]*STOCK[[#This Row],[Entradas]]</f>
        <v>#DIV/0!</v>
      </c>
      <c r="AC80" s="16" t="e">
        <f>STOCK[[#This Row],[Stock Actual]]*STOCK[[#This Row],[Costo total]]</f>
        <v>#DIV/0!</v>
      </c>
      <c r="AD80" s="16"/>
    </row>
    <row r="81" spans="1:30" s="4" customFormat="1" ht="50" customHeight="1">
      <c r="A81" s="16"/>
      <c r="B81" s="53"/>
      <c r="C81" s="54"/>
      <c r="D81" s="55"/>
      <c r="E81" s="56"/>
      <c r="F81" s="56"/>
      <c r="G81" s="16"/>
      <c r="H81" s="16">
        <f>STOCK[[#This Row],[Precio Final]]</f>
        <v>0</v>
      </c>
      <c r="I81" s="48" t="e">
        <f>STOCK[[#This Row],[Precio Venta Ideal (x1.5)]]</f>
        <v>#DIV/0!</v>
      </c>
      <c r="J81" s="57"/>
      <c r="K81" s="17">
        <f>SUMIFS(VENTAS[Cantidad],VENTAS[Código del producto Vendido],STOCK[[#This Row],[Code]])</f>
        <v>0</v>
      </c>
      <c r="L81" s="17">
        <f>STOCK[[#This Row],[Entradas]]-STOCK[[#This Row],[Salidas]]</f>
        <v>0</v>
      </c>
      <c r="M81" s="16">
        <f>STOCK[[#This Row],[Precio Final]]*10%</f>
        <v>0</v>
      </c>
      <c r="N81" s="16"/>
      <c r="O81" s="16"/>
      <c r="P81" s="16"/>
      <c r="Q81" s="16" t="e">
        <f>N81/O81</f>
        <v>#DIV/0!</v>
      </c>
      <c r="R81" s="17"/>
      <c r="S81" s="16"/>
      <c r="T81" s="16">
        <f>STOCK[[#This Row],[Peso (g)]]*STOCK[[#This Row],[Precio Envío Kilogramo (USD)]]/1000</f>
        <v>0</v>
      </c>
      <c r="U81" s="16" t="e">
        <f>STOCK[[#This Row],[Costo Unitario (USD)]]+STOCK[[#This Row],[Costo Envío (USD)]]+STOCK[[#This Row],[Comisión 10%]]</f>
        <v>#DIV/0!</v>
      </c>
      <c r="V81" s="4" t="e">
        <f>STOCK[[#This Row],[Costo total]]*1.5</f>
        <v>#DIV/0!</v>
      </c>
      <c r="W81" s="16"/>
      <c r="X81" s="16" t="e">
        <f>STOCK[[#This Row],[Precio Final]]-STOCK[[#This Row],[Costo total]]</f>
        <v>#DIV/0!</v>
      </c>
      <c r="Y81" s="16" t="e">
        <f>STOCK[[#This Row],[Ganancia Unitaria]]*STOCK[[#This Row],[Salidas]]</f>
        <v>#DIV/0!</v>
      </c>
      <c r="Z81" s="58"/>
      <c r="AA81" s="16"/>
      <c r="AB81" s="16" t="e">
        <f>STOCK[[#This Row],[Costo total]]*STOCK[[#This Row],[Entradas]]</f>
        <v>#DIV/0!</v>
      </c>
      <c r="AC81" s="16" t="e">
        <f>STOCK[[#This Row],[Stock Actual]]*STOCK[[#This Row],[Costo total]]</f>
        <v>#DIV/0!</v>
      </c>
      <c r="AD81" s="16"/>
    </row>
    <row r="82" spans="1:30" s="4" customFormat="1" ht="50" customHeight="1">
      <c r="A82" s="16"/>
      <c r="B82" s="53"/>
      <c r="C82" s="54"/>
      <c r="D82" s="55"/>
      <c r="E82" s="56"/>
      <c r="F82" s="56"/>
      <c r="G82" s="16"/>
      <c r="H82" s="16">
        <f>STOCK[[#This Row],[Precio Final]]</f>
        <v>0</v>
      </c>
      <c r="I82" s="48" t="e">
        <f>STOCK[[#This Row],[Precio Venta Ideal (x1.5)]]</f>
        <v>#DIV/0!</v>
      </c>
      <c r="J82" s="57"/>
      <c r="K82" s="17">
        <f>SUMIFS(VENTAS[Cantidad],VENTAS[Código del producto Vendido],STOCK[[#This Row],[Code]])</f>
        <v>0</v>
      </c>
      <c r="L82" s="17">
        <f>STOCK[[#This Row],[Entradas]]-STOCK[[#This Row],[Salidas]]</f>
        <v>0</v>
      </c>
      <c r="M82" s="16">
        <f>STOCK[[#This Row],[Precio Final]]*10%</f>
        <v>0</v>
      </c>
      <c r="N82" s="16"/>
      <c r="O82" s="16"/>
      <c r="P82" s="16"/>
      <c r="Q82" s="16" t="e">
        <f>N82/O82</f>
        <v>#DIV/0!</v>
      </c>
      <c r="R82" s="17"/>
      <c r="S82" s="16"/>
      <c r="T82" s="16">
        <f>STOCK[[#This Row],[Peso (g)]]*STOCK[[#This Row],[Precio Envío Kilogramo (USD)]]/1000</f>
        <v>0</v>
      </c>
      <c r="U82" s="16" t="e">
        <f>STOCK[[#This Row],[Costo Unitario (USD)]]+STOCK[[#This Row],[Costo Envío (USD)]]+STOCK[[#This Row],[Comisión 10%]]</f>
        <v>#DIV/0!</v>
      </c>
      <c r="V82" s="4" t="e">
        <f>STOCK[[#This Row],[Costo total]]*1.5</f>
        <v>#DIV/0!</v>
      </c>
      <c r="W82" s="16"/>
      <c r="X82" s="16" t="e">
        <f>STOCK[[#This Row],[Precio Final]]-STOCK[[#This Row],[Costo total]]</f>
        <v>#DIV/0!</v>
      </c>
      <c r="Y82" s="16" t="e">
        <f>STOCK[[#This Row],[Ganancia Unitaria]]*STOCK[[#This Row],[Salidas]]</f>
        <v>#DIV/0!</v>
      </c>
      <c r="Z82" s="58"/>
      <c r="AA82" s="16"/>
      <c r="AB82" s="16" t="e">
        <f>STOCK[[#This Row],[Costo total]]*STOCK[[#This Row],[Entradas]]</f>
        <v>#DIV/0!</v>
      </c>
      <c r="AC82" s="16" t="e">
        <f>STOCK[[#This Row],[Stock Actual]]*STOCK[[#This Row],[Costo total]]</f>
        <v>#DIV/0!</v>
      </c>
      <c r="AD82" s="16"/>
    </row>
    <row r="83" spans="1:30" s="4" customFormat="1" ht="50" customHeight="1">
      <c r="A83" s="16"/>
      <c r="B83" s="53"/>
      <c r="C83" s="54"/>
      <c r="D83" s="55"/>
      <c r="E83" s="56"/>
      <c r="F83" s="56"/>
      <c r="G83" s="16"/>
      <c r="H83" s="16">
        <f>STOCK[[#This Row],[Precio Final]]</f>
        <v>0</v>
      </c>
      <c r="I83" s="48" t="e">
        <f>STOCK[[#This Row],[Precio Venta Ideal (x1.5)]]</f>
        <v>#DIV/0!</v>
      </c>
      <c r="J83" s="57"/>
      <c r="K83" s="17">
        <f>SUMIFS(VENTAS[Cantidad],VENTAS[Código del producto Vendido],STOCK[[#This Row],[Code]])</f>
        <v>0</v>
      </c>
      <c r="L83" s="17">
        <f>STOCK[[#This Row],[Entradas]]-STOCK[[#This Row],[Salidas]]</f>
        <v>0</v>
      </c>
      <c r="M83" s="16">
        <f>STOCK[[#This Row],[Precio Final]]*10%</f>
        <v>0</v>
      </c>
      <c r="N83" s="16"/>
      <c r="O83" s="16"/>
      <c r="P83" s="16"/>
      <c r="Q83" s="16" t="e">
        <f>N83/O83</f>
        <v>#DIV/0!</v>
      </c>
      <c r="R83" s="17"/>
      <c r="S83" s="16"/>
      <c r="T83" s="16">
        <f>STOCK[[#This Row],[Peso (g)]]*STOCK[[#This Row],[Precio Envío Kilogramo (USD)]]/1000</f>
        <v>0</v>
      </c>
      <c r="U83" s="16" t="e">
        <f>STOCK[[#This Row],[Costo Unitario (USD)]]+STOCK[[#This Row],[Costo Envío (USD)]]+STOCK[[#This Row],[Comisión 10%]]</f>
        <v>#DIV/0!</v>
      </c>
      <c r="V83" s="4" t="e">
        <f>STOCK[[#This Row],[Costo total]]*1.5</f>
        <v>#DIV/0!</v>
      </c>
      <c r="W83" s="16"/>
      <c r="X83" s="16" t="e">
        <f>STOCK[[#This Row],[Precio Final]]-STOCK[[#This Row],[Costo total]]</f>
        <v>#DIV/0!</v>
      </c>
      <c r="Y83" s="16" t="e">
        <f>STOCK[[#This Row],[Ganancia Unitaria]]*STOCK[[#This Row],[Salidas]]</f>
        <v>#DIV/0!</v>
      </c>
      <c r="Z83" s="58"/>
      <c r="AA83" s="16"/>
      <c r="AB83" s="16" t="e">
        <f>STOCK[[#This Row],[Costo total]]*STOCK[[#This Row],[Entradas]]</f>
        <v>#DIV/0!</v>
      </c>
      <c r="AC83" s="16" t="e">
        <f>STOCK[[#This Row],[Stock Actual]]*STOCK[[#This Row],[Costo total]]</f>
        <v>#DIV/0!</v>
      </c>
      <c r="AD83" s="16"/>
    </row>
    <row r="84" spans="1:30" s="4" customFormat="1" ht="50" customHeight="1">
      <c r="A84" s="16"/>
      <c r="B84" s="53"/>
      <c r="C84" s="54"/>
      <c r="D84" s="55"/>
      <c r="E84" s="56"/>
      <c r="F84" s="56"/>
      <c r="G84" s="16"/>
      <c r="H84" s="16">
        <f>STOCK[[#This Row],[Precio Final]]</f>
        <v>0</v>
      </c>
      <c r="I84" s="48" t="e">
        <f>STOCK[[#This Row],[Precio Venta Ideal (x1.5)]]</f>
        <v>#DIV/0!</v>
      </c>
      <c r="J84" s="57"/>
      <c r="K84" s="17">
        <f>SUMIFS(VENTAS[Cantidad],VENTAS[Código del producto Vendido],STOCK[[#This Row],[Code]])</f>
        <v>0</v>
      </c>
      <c r="L84" s="17">
        <f>STOCK[[#This Row],[Entradas]]-STOCK[[#This Row],[Salidas]]</f>
        <v>0</v>
      </c>
      <c r="M84" s="16">
        <f>STOCK[[#This Row],[Precio Final]]*10%</f>
        <v>0</v>
      </c>
      <c r="N84" s="16"/>
      <c r="O84" s="16"/>
      <c r="P84" s="16"/>
      <c r="Q84" s="16" t="e">
        <f>N84/O84</f>
        <v>#DIV/0!</v>
      </c>
      <c r="R84" s="17"/>
      <c r="S84" s="16"/>
      <c r="T84" s="16">
        <f>STOCK[[#This Row],[Peso (g)]]*STOCK[[#This Row],[Precio Envío Kilogramo (USD)]]/1000</f>
        <v>0</v>
      </c>
      <c r="U84" s="16" t="e">
        <f>STOCK[[#This Row],[Costo Unitario (USD)]]+STOCK[[#This Row],[Costo Envío (USD)]]+STOCK[[#This Row],[Comisión 10%]]</f>
        <v>#DIV/0!</v>
      </c>
      <c r="V84" s="4" t="e">
        <f>STOCK[[#This Row],[Costo total]]*1.5</f>
        <v>#DIV/0!</v>
      </c>
      <c r="W84" s="16"/>
      <c r="X84" s="16" t="e">
        <f>STOCK[[#This Row],[Precio Final]]-STOCK[[#This Row],[Costo total]]</f>
        <v>#DIV/0!</v>
      </c>
      <c r="Y84" s="16" t="e">
        <f>STOCK[[#This Row],[Ganancia Unitaria]]*STOCK[[#This Row],[Salidas]]</f>
        <v>#DIV/0!</v>
      </c>
      <c r="Z84" s="58"/>
      <c r="AA84" s="16"/>
      <c r="AB84" s="16" t="e">
        <f>STOCK[[#This Row],[Costo total]]*STOCK[[#This Row],[Entradas]]</f>
        <v>#DIV/0!</v>
      </c>
      <c r="AC84" s="16" t="e">
        <f>STOCK[[#This Row],[Stock Actual]]*STOCK[[#This Row],[Costo total]]</f>
        <v>#DIV/0!</v>
      </c>
      <c r="AD84" s="16"/>
    </row>
    <row r="85" spans="1:30" s="4" customFormat="1" ht="204" customHeight="1">
      <c r="A85" s="15" t="s">
        <v>54</v>
      </c>
      <c r="B85" s="13" t="s">
        <v>53</v>
      </c>
      <c r="C85" s="13" t="s">
        <v>53</v>
      </c>
      <c r="D85" s="15" t="s">
        <v>54</v>
      </c>
      <c r="E85" s="12" t="s">
        <v>56</v>
      </c>
      <c r="F85" s="15" t="s">
        <v>54</v>
      </c>
      <c r="G85" s="10"/>
      <c r="H85" s="13" t="s">
        <v>53</v>
      </c>
      <c r="I85" s="13" t="s">
        <v>53</v>
      </c>
      <c r="J85" s="15" t="s">
        <v>70</v>
      </c>
      <c r="K85" s="13" t="s">
        <v>53</v>
      </c>
      <c r="L85" s="13" t="s">
        <v>53</v>
      </c>
      <c r="M85" s="13" t="s">
        <v>53</v>
      </c>
      <c r="N85" s="10"/>
      <c r="O85" s="10"/>
      <c r="P85" s="10"/>
      <c r="Q85" s="15" t="s">
        <v>54</v>
      </c>
      <c r="R85" s="10"/>
      <c r="S85" s="10"/>
      <c r="T85" s="15" t="s">
        <v>54</v>
      </c>
      <c r="U85" s="13" t="s">
        <v>53</v>
      </c>
      <c r="V85" s="13" t="s">
        <v>53</v>
      </c>
      <c r="W85" s="15" t="s">
        <v>54</v>
      </c>
      <c r="X85" s="13" t="s">
        <v>53</v>
      </c>
      <c r="Y85" s="13" t="s">
        <v>53</v>
      </c>
      <c r="Z85" s="11"/>
      <c r="AA85" s="10"/>
      <c r="AB85" s="13" t="s">
        <v>53</v>
      </c>
      <c r="AC85" s="13" t="s">
        <v>53</v>
      </c>
      <c r="AD85" s="10"/>
    </row>
    <row r="86" spans="1:30" s="18" customFormat="1" ht="50" customHeight="1">
      <c r="A86" s="1"/>
      <c r="B86" s="1"/>
      <c r="C86" s="1"/>
      <c r="D86" s="5"/>
      <c r="E86" s="2"/>
      <c r="F86" s="2"/>
      <c r="G86" s="1"/>
      <c r="H86" s="1"/>
      <c r="I86" s="1"/>
      <c r="J86" s="1"/>
      <c r="K86" s="1"/>
      <c r="L86" s="1"/>
      <c r="M86" s="1"/>
      <c r="N86" s="1"/>
      <c r="O86" s="3"/>
      <c r="P86" s="3"/>
      <c r="Q86" s="1"/>
      <c r="R86" s="1"/>
      <c r="S86" s="3"/>
      <c r="T86" s="3"/>
      <c r="U86" s="6"/>
      <c r="V86" s="3"/>
      <c r="W86" s="3"/>
      <c r="X86" s="3"/>
      <c r="Y86" s="9"/>
      <c r="Z86" s="1"/>
      <c r="AA86" s="1"/>
      <c r="AB86" s="1"/>
      <c r="AC86" s="1"/>
    </row>
    <row r="87" spans="1:30" s="18" customFormat="1" ht="50" customHeight="1">
      <c r="A87" s="1"/>
      <c r="B87" s="1"/>
      <c r="C87" s="1"/>
      <c r="D87" s="5"/>
      <c r="E87" s="2"/>
      <c r="F87" s="2"/>
      <c r="G87" s="1"/>
      <c r="H87" s="1"/>
      <c r="I87" s="1"/>
      <c r="J87" s="1"/>
      <c r="K87" s="1"/>
      <c r="L87" s="1"/>
      <c r="M87" s="1"/>
      <c r="N87" s="1"/>
      <c r="O87" s="3"/>
      <c r="P87" s="3"/>
      <c r="Q87" s="1"/>
      <c r="R87" s="1"/>
      <c r="S87" s="3"/>
      <c r="T87" s="3"/>
      <c r="U87" s="6"/>
      <c r="V87" s="3"/>
      <c r="W87" s="3"/>
      <c r="X87" s="3"/>
      <c r="Y87" s="9"/>
      <c r="Z87" s="1"/>
      <c r="AA87" s="1"/>
      <c r="AB87" s="1"/>
      <c r="AC87" s="1"/>
    </row>
    <row r="88" spans="1:30" s="18" customFormat="1" ht="50" customHeight="1">
      <c r="A88" s="1"/>
      <c r="B88" s="1"/>
      <c r="C88" s="1"/>
      <c r="D88" s="5"/>
      <c r="E88" s="2"/>
      <c r="F88" s="2"/>
      <c r="G88" s="1"/>
      <c r="H88" s="1"/>
      <c r="I88" s="1"/>
      <c r="J88" s="1"/>
      <c r="K88" s="1"/>
      <c r="L88" s="1"/>
      <c r="M88" s="1"/>
      <c r="N88" s="1"/>
      <c r="O88" s="3"/>
      <c r="P88" s="3"/>
      <c r="Q88" s="1"/>
      <c r="R88" s="1"/>
      <c r="S88" s="3"/>
      <c r="T88" s="3"/>
      <c r="U88" s="6"/>
      <c r="V88" s="3"/>
      <c r="W88" s="3"/>
      <c r="X88" s="3"/>
      <c r="Y88" s="9"/>
      <c r="Z88" s="1"/>
      <c r="AA88" s="1"/>
      <c r="AB88" s="1"/>
      <c r="AC88" s="1"/>
    </row>
    <row r="89" spans="1:30" s="14" customFormat="1" ht="13">
      <c r="A89" s="1"/>
      <c r="B89" s="1"/>
      <c r="C89" s="1"/>
      <c r="D89" s="5"/>
      <c r="E89" s="2"/>
      <c r="F89" s="2"/>
      <c r="G89" s="1"/>
      <c r="H89" s="1"/>
      <c r="I89" s="1"/>
      <c r="J89" s="1"/>
      <c r="K89" s="1"/>
      <c r="L89" s="1"/>
      <c r="M89" s="1"/>
      <c r="N89" s="1"/>
      <c r="O89" s="3"/>
      <c r="P89" s="3"/>
      <c r="Q89" s="1"/>
      <c r="R89" s="1"/>
      <c r="S89" s="3"/>
      <c r="T89" s="3"/>
      <c r="U89" s="6"/>
      <c r="V89" s="3"/>
      <c r="W89" s="3"/>
      <c r="X89" s="3"/>
      <c r="Y89" s="9"/>
      <c r="Z89" s="1"/>
      <c r="AA89" s="1"/>
      <c r="AB89" s="1"/>
      <c r="AC89" s="1"/>
    </row>
  </sheetData>
  <phoneticPr fontId="5" type="noConversion"/>
  <conditionalFormatting sqref="L2:M84">
    <cfRule type="cellIs" dxfId="59" priority="198" operator="lessThan">
      <formula>0</formula>
    </cfRule>
    <cfRule type="cellIs" dxfId="58" priority="199" operator="lessThan">
      <formula>0</formula>
    </cfRule>
  </conditionalFormatting>
  <conditionalFormatting sqref="W2:Y84 H2:U84">
    <cfRule type="expression" dxfId="57" priority="196">
      <formula>$L2=0</formula>
    </cfRule>
  </conditionalFormatting>
  <conditionalFormatting sqref="A2:B84">
    <cfRule type="expression" dxfId="56" priority="195">
      <formula>$L2=0</formula>
    </cfRule>
  </conditionalFormatting>
  <conditionalFormatting sqref="N2:S84">
    <cfRule type="containsBlanks" dxfId="55" priority="194">
      <formula>LEN(TRIM(N2))=0</formula>
    </cfRule>
  </conditionalFormatting>
  <conditionalFormatting sqref="D2:G84">
    <cfRule type="expression" dxfId="54" priority="192">
      <formula>$L2=0</formula>
    </cfRule>
  </conditionalFormatting>
  <conditionalFormatting sqref="C2:C84">
    <cfRule type="expression" dxfId="53" priority="191">
      <formula>$L2=0</formula>
    </cfRule>
  </conditionalFormatting>
  <conditionalFormatting sqref="V2:V84">
    <cfRule type="expression" dxfId="52" priority="190">
      <formula>$L2=0</formula>
    </cfRule>
  </conditionalFormatting>
  <conditionalFormatting sqref="A2:B84">
    <cfRule type="duplicateValues" dxfId="51" priority="2717"/>
  </conditionalFormatting>
  <conditionalFormatting sqref="Z2:Z84">
    <cfRule type="expression" dxfId="50" priority="55">
      <formula>$L2=0</formula>
    </cfRule>
  </conditionalFormatting>
  <conditionalFormatting sqref="AA2:AD84">
    <cfRule type="expression" dxfId="49" priority="54">
      <formula>$L2=0</formula>
    </cfRule>
  </conditionalFormatting>
  <dataValidations disablePrompts="1" count="1">
    <dataValidation type="list" allowBlank="1" showInputMessage="1" showErrorMessage="1" sqref="B2:B84" xr:uid="{623B9E46-E579-8C41-918C-4848932067A0}">
      <formula1>$A$2:$A$999468</formula1>
    </dataValidation>
  </dataValidations>
  <pageMargins left="1" right="1" top="1" bottom="1" header="0.25" footer="0.25"/>
  <pageSetup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FADA-4DDC-0348-B59F-50C97DE97C28}">
  <sheetPr codeName="Sheet3"/>
  <dimension ref="A1:N4"/>
  <sheetViews>
    <sheetView zoomScaleNormal="100" workbookViewId="0">
      <selection activeCell="A4" sqref="A4:XFD4"/>
    </sheetView>
  </sheetViews>
  <sheetFormatPr baseColWidth="10" defaultRowHeight="4"/>
  <cols>
    <col min="1" max="1" width="47" style="26" bestFit="1" customWidth="1"/>
    <col min="2" max="2" width="102" style="26" bestFit="1" customWidth="1"/>
    <col min="3" max="3" width="138" style="26" customWidth="1"/>
    <col min="4" max="4" width="134" style="26" bestFit="1" customWidth="1"/>
    <col min="5" max="5" width="92" style="26" customWidth="1"/>
    <col min="6" max="6" width="257" style="26" customWidth="1"/>
    <col min="7" max="7" width="79" style="46" customWidth="1"/>
    <col min="8" max="8" width="71" style="30" bestFit="1" customWidth="1"/>
    <col min="9" max="12" width="63" style="30" bestFit="1" customWidth="1"/>
    <col min="13" max="13" width="141" style="26" bestFit="1" customWidth="1"/>
    <col min="14" max="16384" width="13" style="26"/>
  </cols>
  <sheetData>
    <row r="1" spans="1:14" ht="19" customHeight="1">
      <c r="A1" s="59" t="s">
        <v>37</v>
      </c>
      <c r="B1" s="59"/>
      <c r="C1" s="59"/>
      <c r="D1" s="59"/>
      <c r="E1" s="59"/>
      <c r="G1" s="60" t="s">
        <v>38</v>
      </c>
      <c r="H1" s="60"/>
      <c r="I1" s="27"/>
      <c r="J1" s="28"/>
      <c r="K1" s="29"/>
    </row>
    <row r="2" spans="1:14" s="34" customFormat="1" ht="35" customHeight="1">
      <c r="A2" s="31" t="s">
        <v>15</v>
      </c>
      <c r="B2" s="31" t="s">
        <v>44</v>
      </c>
      <c r="C2" s="31" t="s">
        <v>35</v>
      </c>
      <c r="D2" s="31" t="s">
        <v>36</v>
      </c>
      <c r="E2" s="31" t="s">
        <v>34</v>
      </c>
      <c r="F2" s="31" t="s">
        <v>18</v>
      </c>
      <c r="G2" s="32" t="s">
        <v>16</v>
      </c>
      <c r="H2" s="33" t="s">
        <v>19</v>
      </c>
      <c r="I2" s="33" t="s">
        <v>39</v>
      </c>
      <c r="J2" s="33" t="s">
        <v>30</v>
      </c>
      <c r="K2" s="33" t="s">
        <v>57</v>
      </c>
      <c r="L2" s="33" t="s">
        <v>11</v>
      </c>
      <c r="M2" s="31" t="s">
        <v>55</v>
      </c>
    </row>
    <row r="3" spans="1:14" ht="20" customHeight="1">
      <c r="A3" s="35">
        <v>45017</v>
      </c>
      <c r="B3" s="36"/>
      <c r="C3" s="36"/>
      <c r="D3" s="36"/>
      <c r="E3" s="36" t="s">
        <v>20</v>
      </c>
      <c r="F3" s="36" t="str">
        <f>IFERROR(VLOOKUP(VENTAS[[#This Row],[Código del producto Vendido]],STOCK[],5,FALSE),"-")</f>
        <v>-</v>
      </c>
      <c r="G3" s="37">
        <v>1</v>
      </c>
      <c r="H3" s="38">
        <v>25</v>
      </c>
      <c r="I3" s="38">
        <f>VENTAS[[#This Row],[Cantidad]]*VENTAS[[#This Row],[Precio Venta]]</f>
        <v>25</v>
      </c>
      <c r="J3" s="38">
        <f>IF(VENTAS[[#This Row],[Nombre del Gestor]]&gt;1,  VENTAS[[#This Row],[Total]]*10%, 0)</f>
        <v>0</v>
      </c>
      <c r="K3" s="38">
        <f>IFERROR(VLOOKUP(VENTAS[[#This Row],[Código del producto Vendido]],STOCK[],16,FALSE)*VENTAS[[#This Row],[Cantidad]] + VLOOKUP(VENTAS[[#This Row],[Código del producto Vendido]],STOCK[],19,FALSE)*VENTAS[[#This Row],[Cantidad]],VENTAS[[#This Row],[Total]])</f>
        <v>25</v>
      </c>
      <c r="L3" s="38">
        <f>VENTAS[[#This Row],[Total]]-VENTAS[[#This Row],[Comisión 10%]]-VENTAS[[#This Row],[Costo SIN Comision]]</f>
        <v>0</v>
      </c>
      <c r="M3" s="38"/>
      <c r="N3" s="39"/>
    </row>
    <row r="4" spans="1:14" ht="142" customHeight="1">
      <c r="A4" s="40"/>
      <c r="B4" s="40"/>
      <c r="C4" s="40"/>
      <c r="D4" s="41" t="s">
        <v>58</v>
      </c>
      <c r="E4" s="42" t="s">
        <v>54</v>
      </c>
      <c r="F4" s="43" t="s">
        <v>56</v>
      </c>
      <c r="G4" s="42" t="s">
        <v>54</v>
      </c>
      <c r="H4" s="42" t="s">
        <v>54</v>
      </c>
      <c r="I4" s="44" t="s">
        <v>53</v>
      </c>
      <c r="J4" s="44" t="s">
        <v>53</v>
      </c>
      <c r="K4" s="44" t="s">
        <v>53</v>
      </c>
      <c r="L4" s="44" t="s">
        <v>53</v>
      </c>
      <c r="M4" s="45"/>
    </row>
  </sheetData>
  <mergeCells count="2">
    <mergeCell ref="A1:E1"/>
    <mergeCell ref="G1:H1"/>
  </mergeCells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29640F7-0B79-7049-AB46-225D39590AAF}">
          <x14:formula1>
            <xm:f>STOCK!$A$2:$A$999468</xm:f>
          </x14:formula1>
          <xm:sqref>E3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2023-10-02T05:59:59Z</dcterms:created>
  <dcterms:modified xsi:type="dcterms:W3CDTF">2024-09-28T22:48:05Z</dcterms:modified>
</cp:coreProperties>
</file>